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MG-FILE01\Kons\Fælles\Skemaer, Manualer m.m\Skemaer og Dummies\Naturvidenskab\KNV\"/>
    </mc:Choice>
  </mc:AlternateContent>
  <xr:revisionPtr revIDLastSave="0" documentId="8_{01BCE9BF-2181-4521-BC3A-1BA2632EA138}" xr6:coauthVersionLast="47" xr6:coauthVersionMax="47" xr10:uidLastSave="{00000000-0000-0000-0000-000000000000}"/>
  <bookViews>
    <workbookView xWindow="-120" yWindow="-120" windowWidth="38640" windowHeight="21120" xr2:uid="{F6EB4E5E-F4BF-4C0C-A2C7-731AEE5A6A6F}"/>
  </bookViews>
  <sheets>
    <sheet name="OPLYSNINGER TIL AFLEVERING" sheetId="7" r:id="rId1"/>
    <sheet name="PRØVENUMRE" sheetId="5" r:id="rId2"/>
    <sheet name="ANDRE PRØVER" sheetId="4" r:id="rId3"/>
    <sheet name="DATERINGSRESULTATER" sheetId="6" r:id="rId4"/>
    <sheet name="AFRAPPORTERING" sheetId="8" r:id="rId5"/>
    <sheet name="MOESGAARD" sheetId="1" r:id="rId6"/>
  </sheets>
  <definedNames>
    <definedName name="KATEGORIERREF">KATEGORIER[Kategorier]</definedName>
    <definedName name="KULSTOFMATER">DROPDOWNS[#Headers]</definedName>
    <definedName name="MUDKATEGORIER">MUDANLÆG[Undergruppe]</definedName>
    <definedName name="_xlnm.Print_Area" localSheetId="4">AFRAPPORTERING!$B$5:$E$149</definedName>
    <definedName name="_xlnm.Print_Area" localSheetId="5">MOESGAARD!$Q$5:$V$44</definedName>
    <definedName name="_xlnm.Print_Area" localSheetId="0">'OPLYSNINGER TIL AFLEVERING'!$A$1:$K$37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4" i="5" l="1" a="1"/>
  <c r="AM4" i="5" s="1"/>
  <c r="AM5" i="5" a="1"/>
  <c r="AM5" i="5"/>
  <c r="AM6" i="5" a="1"/>
  <c r="AM6" i="5" s="1"/>
  <c r="AM7" i="5" a="1"/>
  <c r="AM7" i="5" s="1"/>
  <c r="AM8" i="5" a="1"/>
  <c r="AM8" i="5" s="1"/>
  <c r="AL4" i="5" a="1"/>
  <c r="AL4" i="5" s="1"/>
  <c r="AL5" i="5" a="1"/>
  <c r="AL5" i="5"/>
  <c r="AL6" i="5" a="1"/>
  <c r="AL6" i="5" s="1"/>
  <c r="AL7" i="5" a="1"/>
  <c r="AL7" i="5" s="1"/>
  <c r="AL8" i="5" a="1"/>
  <c r="AL8" i="5"/>
  <c r="AK4" i="5" a="1"/>
  <c r="AK4" i="5" s="1"/>
  <c r="AK5" i="5" a="1"/>
  <c r="AK5" i="5" s="1"/>
  <c r="AK6" i="5" a="1"/>
  <c r="AK6" i="5" s="1"/>
  <c r="AK7" i="5" a="1"/>
  <c r="AK7" i="5" s="1"/>
  <c r="AK8" i="5" a="1"/>
  <c r="AK8" i="5" s="1"/>
  <c r="AQ7" i="6"/>
  <c r="AQ8" i="6"/>
  <c r="P14" i="4" l="1"/>
  <c r="P15" i="4"/>
  <c r="P16" i="4"/>
  <c r="P17" i="4"/>
  <c r="P18" i="4"/>
  <c r="P19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BA5" i="5" l="1"/>
  <c r="BA8" i="5"/>
  <c r="E12" i="1" l="1" a="1"/>
  <c r="E12" i="1" s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D12" i="1" a="1"/>
  <c r="D12" i="1" s="1"/>
  <c r="C12" i="1" a="1"/>
  <c r="C12" i="1" s="1"/>
  <c r="C7" i="8" l="1"/>
  <c r="CB7" i="6" l="1"/>
  <c r="CD7" i="6" s="1"/>
  <c r="CB8" i="6"/>
  <c r="CD8" i="6" s="1"/>
  <c r="AJ5" i="5"/>
  <c r="CA7" i="6"/>
  <c r="CA8" i="6"/>
  <c r="CC8" i="6" l="1"/>
  <c r="CC7" i="6"/>
  <c r="R7" i="1"/>
  <c r="V6" i="1"/>
  <c r="R6" i="1"/>
  <c r="F4" i="5"/>
  <c r="F5" i="5"/>
  <c r="F6" i="5"/>
  <c r="F7" i="5"/>
  <c r="F8" i="5"/>
  <c r="D4" i="5"/>
  <c r="D5" i="5"/>
  <c r="D6" i="5"/>
  <c r="D7" i="5"/>
  <c r="D8" i="5"/>
  <c r="C4" i="5"/>
  <c r="C5" i="5"/>
  <c r="C6" i="5"/>
  <c r="C7" i="5"/>
  <c r="C8" i="5"/>
  <c r="B4" i="5"/>
  <c r="AJ4" i="5" s="1"/>
  <c r="B5" i="5"/>
  <c r="B6" i="5"/>
  <c r="AJ6" i="5" s="1"/>
  <c r="B7" i="5"/>
  <c r="AJ7" i="5" s="1"/>
  <c r="B8" i="5"/>
  <c r="AJ8" i="5" s="1"/>
  <c r="E4" i="5" a="1"/>
  <c r="E4" i="5" s="1"/>
  <c r="E5" i="5" a="1"/>
  <c r="E5" i="5" s="1"/>
  <c r="E6" i="5" a="1"/>
  <c r="E6" i="5" s="1"/>
  <c r="E7" i="5" a="1"/>
  <c r="E7" i="5" s="1"/>
  <c r="E8" i="5" a="1"/>
  <c r="E8" i="5" s="1"/>
  <c r="AP8" i="6"/>
  <c r="AT7" i="6"/>
  <c r="AS7" i="6"/>
  <c r="AR7" i="6"/>
  <c r="AP7" i="6"/>
  <c r="BA7" i="5" l="1"/>
  <c r="V12" i="1" a="1"/>
  <c r="V12" i="1" s="1"/>
  <c r="U12" i="1" a="1"/>
  <c r="U12" i="1" s="1"/>
  <c r="T12" i="1" a="1"/>
  <c r="T12" i="1" s="1"/>
  <c r="S12" i="1" a="1"/>
  <c r="S12" i="1" s="1"/>
  <c r="R12" i="1" a="1"/>
  <c r="R12" i="1" s="1"/>
  <c r="N12" i="1" l="1" a="1"/>
  <c r="N12" i="1" s="1"/>
  <c r="M12" i="1" a="1"/>
  <c r="M12" i="1" s="1"/>
  <c r="L12" i="1" a="1"/>
  <c r="L12" i="1" s="1"/>
  <c r="O12" i="1" l="1" a="1"/>
  <c r="O12" i="1" s="1"/>
  <c r="Q12" i="1" s="1" a="1"/>
  <c r="Q12" i="1" s="1"/>
  <c r="P12" i="1" s="1" a="1"/>
  <c r="P12" i="1" s="1"/>
  <c r="AR8" i="6"/>
  <c r="AS8" i="6"/>
  <c r="AT8" i="6"/>
  <c r="X7" i="6"/>
  <c r="Y7" i="6"/>
  <c r="AA7" i="6"/>
  <c r="Z7" i="6"/>
  <c r="G8" i="6"/>
  <c r="G7" i="6"/>
  <c r="BB8" i="5" l="1" a="1"/>
  <c r="BB8" i="5" s="1"/>
  <c r="BA4" i="5"/>
  <c r="I7" i="6"/>
  <c r="H8" i="6"/>
  <c r="H7" i="6"/>
  <c r="I8" i="6"/>
  <c r="AA8" i="6" l="1"/>
  <c r="BA6" i="5" s="1"/>
  <c r="BB7" i="5" s="1" a="1"/>
  <c r="BB7" i="5" s="1"/>
  <c r="Z8" i="6"/>
  <c r="Y8" i="6"/>
  <c r="X8" i="6"/>
  <c r="B12" i="1" l="1" a="1"/>
  <c r="B12" i="1" s="1"/>
  <c r="BB6" i="5" a="1"/>
  <c r="BB6" i="5" s="1"/>
  <c r="BB4" i="5" a="1"/>
  <c r="BB4" i="5" s="1"/>
  <c r="BB5" i="5" a="1"/>
  <c r="BB5" i="5" s="1"/>
  <c r="D9" i="8" l="1" a="1"/>
  <c r="D9" i="8" s="1"/>
  <c r="C9" i="8" a="1"/>
  <c r="C9" i="8" s="1"/>
  <c r="A9" i="8" s="1" a="1"/>
  <c r="A9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<sst xmlns="http://schemas.openxmlformats.org/spreadsheetml/2006/main" count="756" uniqueCount="524">
  <si>
    <t>Grain</t>
  </si>
  <si>
    <t>Seed</t>
  </si>
  <si>
    <t>Wood</t>
  </si>
  <si>
    <t>Other</t>
  </si>
  <si>
    <t>Bone</t>
  </si>
  <si>
    <t>Tooth</t>
  </si>
  <si>
    <t>Bulk</t>
  </si>
  <si>
    <t>Kategorier</t>
  </si>
  <si>
    <t>Byg, Hordeum vulgare</t>
  </si>
  <si>
    <t>Almindelig hør, Linum usitatissimum</t>
  </si>
  <si>
    <t>Ask, Fraxinus sp.</t>
  </si>
  <si>
    <t>Hasselnød, Corylus avellana</t>
  </si>
  <si>
    <t>Elg, Alces alces</t>
  </si>
  <si>
    <t>Tørv</t>
  </si>
  <si>
    <t>Grain, charred</t>
  </si>
  <si>
    <t>Korn, Cerealia indet.</t>
  </si>
  <si>
    <t>Dyrket ært, Pisum sativum</t>
  </si>
  <si>
    <t>Birk, Betula sp.</t>
  </si>
  <si>
    <t>Knoldet draphavre, Arrhenatherum elatius var. bulbosum</t>
  </si>
  <si>
    <t>Får, Ovis aries</t>
  </si>
  <si>
    <t>Gytje</t>
  </si>
  <si>
    <t>Grain, uncharred</t>
  </si>
  <si>
    <t>Avnklædt byg, Hordeum vulgare var. vulgare</t>
  </si>
  <si>
    <t>Almindelig hirse, Panicum miliaceum</t>
  </si>
  <si>
    <t>Bøg, Fagus sp.</t>
  </si>
  <si>
    <t>Almindelig vorterod, Ranunculus ficaria</t>
  </si>
  <si>
    <t>Får/ged, Ovis aries/Capra hircus</t>
  </si>
  <si>
    <t>Tilføj flere i fanen MOESGAARD</t>
  </si>
  <si>
    <t>Seed, charred</t>
  </si>
  <si>
    <t>Hvede, Triticum sp.</t>
  </si>
  <si>
    <t>Mosepors, Myrica gale</t>
  </si>
  <si>
    <t>Eg, Quercus sp.</t>
  </si>
  <si>
    <t>Ged, Capra hircus</t>
  </si>
  <si>
    <t>Seed, uncharred</t>
  </si>
  <si>
    <t>Nøgen byg, Hordeum vulgare var. nudum</t>
  </si>
  <si>
    <t>El, Alnus sp.</t>
  </si>
  <si>
    <t>f.eks. Mulig …, cf. ...</t>
  </si>
  <si>
    <t>Hest, Equus caballus</t>
  </si>
  <si>
    <t>Wood, charred (charcoal)</t>
  </si>
  <si>
    <t>Rug, Secale cereale ssp. cereale</t>
  </si>
  <si>
    <t>El/birk, Alnus sp./Betula sp.</t>
  </si>
  <si>
    <t>Kronhjort, Cervus elaphus</t>
  </si>
  <si>
    <t>Wood, uncharred</t>
  </si>
  <si>
    <t>Havre, Avena sp.</t>
  </si>
  <si>
    <t>El/hassel, Alnus sp./Corylus sp.</t>
  </si>
  <si>
    <t>Kvæg, Bos taurus</t>
  </si>
  <si>
    <t>Other, charred</t>
  </si>
  <si>
    <t>Emmer/spelt, Triticum turgidum ssp. dicoccon/Triticum aestivum ssp. spelta</t>
  </si>
  <si>
    <t>Elm, Ulmus sp.</t>
  </si>
  <si>
    <t>Menneske, Homo sapiens</t>
  </si>
  <si>
    <t>Other, uncharred</t>
  </si>
  <si>
    <t>Brødhvede/durumhvede, Triticum aestivum ssp. aestivum/Triticum turgidum ssp. durum</t>
  </si>
  <si>
    <t>Fyr, Pinus sp.</t>
  </si>
  <si>
    <t>Rådyr, Capreolus capreolus</t>
  </si>
  <si>
    <t>Bone, unburnt</t>
  </si>
  <si>
    <t>Durumhvede, Triticum turgidum ssp. durum</t>
  </si>
  <si>
    <t>Hassel, Corylus sp.</t>
  </si>
  <si>
    <t>Bone, burnt</t>
  </si>
  <si>
    <t xml:space="preserve">Brødhvede, Triticum aestivum ssp. aestivum </t>
  </si>
  <si>
    <t>Kernefrugtfamilie, Maloideae (Pomoideae)</t>
  </si>
  <si>
    <t>Tooth, unburnt</t>
  </si>
  <si>
    <t>Enkorn, Triticum monococcum ssp. monococcum</t>
  </si>
  <si>
    <t>Lind, Tilia sp.</t>
  </si>
  <si>
    <t>Tooh, burnt</t>
  </si>
  <si>
    <t>Spelt, Triticum aestivum ssp. spelta</t>
  </si>
  <si>
    <t>Løn, Acer sp.</t>
  </si>
  <si>
    <t>Bulk, organic material</t>
  </si>
  <si>
    <t>Emmer, Triticum turgidum ssp. dicoccon</t>
  </si>
  <si>
    <t>Pil, Salix sp.</t>
  </si>
  <si>
    <t>Pil/poppel, Salix sp./Populus sp.</t>
  </si>
  <si>
    <t>Poppel, Populus sp.</t>
  </si>
  <si>
    <t>Stenfrugtslægten, Prunus sp.</t>
  </si>
  <si>
    <t>Dendro</t>
  </si>
  <si>
    <t>Mulig birk, cf. Betula sp.</t>
  </si>
  <si>
    <t>Fytolitter</t>
  </si>
  <si>
    <t>Mulig bøg, cf. Fagus sp.</t>
  </si>
  <si>
    <t xml:space="preserve">Knogler </t>
  </si>
  <si>
    <t>Mulig el, cf. Alnus sp.</t>
  </si>
  <si>
    <t>Metal</t>
  </si>
  <si>
    <t>Mulig hassel, cf. Corylus sp.</t>
  </si>
  <si>
    <t>NPP</t>
  </si>
  <si>
    <t>Indet., løvtræ</t>
  </si>
  <si>
    <t>Pollen</t>
  </si>
  <si>
    <t>Indet., nåletræ</t>
  </si>
  <si>
    <t>Tefra</t>
  </si>
  <si>
    <t>Indet., spredt-poret løvtræ</t>
  </si>
  <si>
    <t>Træ</t>
  </si>
  <si>
    <t>Indet., løvtræ, ikke eg</t>
  </si>
  <si>
    <t>KURSORISK GENNEMSYN TABEL</t>
  </si>
  <si>
    <r>
      <rPr>
        <b/>
        <vertAlign val="superscript"/>
        <sz val="16"/>
        <color theme="1"/>
        <rFont val="Aptos Narrow"/>
        <family val="2"/>
        <scheme val="minor"/>
      </rPr>
      <t>14</t>
    </r>
    <r>
      <rPr>
        <b/>
        <sz val="16"/>
        <color theme="1"/>
        <rFont val="Aptos Narrow"/>
        <family val="2"/>
        <scheme val="minor"/>
      </rPr>
      <t>C-REPORT</t>
    </r>
  </si>
  <si>
    <t>DATO</t>
  </si>
  <si>
    <t>SITE</t>
  </si>
  <si>
    <t>DATE</t>
  </si>
  <si>
    <t>ANSVARLIG FOR GENNEMSYN</t>
  </si>
  <si>
    <t>SUBMITTER</t>
  </si>
  <si>
    <t>RESPONSIBLE FOR MATERIAL SELECTION</t>
  </si>
  <si>
    <t>NO. OF SAMPLES</t>
  </si>
  <si>
    <t>AMS DATING LABORATORY</t>
  </si>
  <si>
    <t>MOESGAARD: Tilføj evt. manglende arter/bestemmelser.</t>
  </si>
  <si>
    <t>MOESGAARD: Tilpas højden på den blå ramme (udskriftsområdet) så det dækker alle prøverne. 
Siden kan nu udskrives og sendes med C14-prøverne til dateringslaboratoeriet.</t>
  </si>
  <si>
    <t xml:space="preserve">MOESGAARD: Tabellen kan indsættes direkte i WORD. 
Hvis der skal streger om cellerne skal dette gøres enten her eller i WORD. </t>
  </si>
  <si>
    <t>Andet</t>
  </si>
  <si>
    <t>Mulig byg, cf. Hordeum vulgare</t>
  </si>
  <si>
    <t xml:space="preserve">EGNET TIL </t>
  </si>
  <si>
    <t>ANTAL</t>
  </si>
  <si>
    <t>X-NR</t>
  </si>
  <si>
    <t>MAKROFOSSIL ANALYSE?</t>
  </si>
  <si>
    <r>
      <rPr>
        <vertAlign val="superscript"/>
        <sz val="8"/>
        <rFont val="Aptos Narrow"/>
        <family val="2"/>
        <scheme val="minor"/>
      </rPr>
      <t>14</t>
    </r>
    <r>
      <rPr>
        <sz val="8"/>
        <rFont val="Aptos Narrow"/>
        <family val="2"/>
        <scheme val="minor"/>
      </rPr>
      <t>C-DATERING</t>
    </r>
  </si>
  <si>
    <t>KORN</t>
  </si>
  <si>
    <t>FRØ</t>
  </si>
  <si>
    <t>TRÆKUL</t>
  </si>
  <si>
    <t>ØVRIGE BEMÆRKNINGER</t>
  </si>
  <si>
    <t>PREP</t>
  </si>
  <si>
    <t>Prep 14C?</t>
  </si>
  <si>
    <t>PREP Udtagning</t>
  </si>
  <si>
    <t>SAMPLE NO.</t>
  </si>
  <si>
    <t>MATERIAL</t>
  </si>
  <si>
    <t>TAXON</t>
  </si>
  <si>
    <t>COMMENTS</t>
  </si>
  <si>
    <t>WEIGHT (mg)</t>
  </si>
  <si>
    <t>ALTERNATIVE SAMPLE</t>
  </si>
  <si>
    <t/>
  </si>
  <si>
    <t>PREPFORMAT</t>
  </si>
  <si>
    <t>PRØVE-NR.</t>
  </si>
  <si>
    <t>PRØVE TYPE</t>
  </si>
  <si>
    <t>BESKIVELSE
/ ØNSKER</t>
  </si>
  <si>
    <t>KURSORISK GENNEMSYN</t>
  </si>
  <si>
    <t>BESTILLINGER</t>
  </si>
  <si>
    <t>14C-UDTAGNINGER</t>
  </si>
  <si>
    <t>14C-DATERINGER</t>
  </si>
  <si>
    <t>ARKÆOLOGISK INFO.</t>
  </si>
  <si>
    <t>JOURNALNR.</t>
  </si>
  <si>
    <t>LOKALITETSNAVN</t>
  </si>
  <si>
    <t>STEDNR.</t>
  </si>
  <si>
    <t>RÆKKENUMRE</t>
  </si>
  <si>
    <t>FHM 4296/</t>
  </si>
  <si>
    <t>UNDERNR.</t>
  </si>
  <si>
    <t>EGNET TIL 
MAKRO-ANALYSE</t>
  </si>
  <si>
    <t>EGNET TIL 
VEDANALYSE</t>
  </si>
  <si>
    <t>EGNET TIL 
C14 DATERING</t>
  </si>
  <si>
    <t>TRÆ</t>
  </si>
  <si>
    <t>BEMÆRKNINGER VEDR. KURSORISK GENNEMSYN</t>
  </si>
  <si>
    <t>MAKRO-ANALYSE</t>
  </si>
  <si>
    <t>TRÆKULSANALYSE</t>
  </si>
  <si>
    <t>TRÆKUL (KUSORISK)</t>
  </si>
  <si>
    <t>14C-UDTAG.
(ANTAL FRA PRØVE)</t>
  </si>
  <si>
    <t>BEMÆRKNINGER VEDR. 
14C- UDTAGNINGER</t>
  </si>
  <si>
    <t>14C-UDTAG.</t>
  </si>
  <si>
    <t>UDTAGNING NR. 
(KUN VED FLERE END ÉN)</t>
  </si>
  <si>
    <t>MATERIALE</t>
  </si>
  <si>
    <t>ART / TAXON</t>
  </si>
  <si>
    <t>KOMMENTAR / 
COMMENTS</t>
  </si>
  <si>
    <t>VÆGT (mg)</t>
  </si>
  <si>
    <t>ALTERNATIV PRØVE</t>
  </si>
  <si>
    <t>QUERCUS</t>
  </si>
  <si>
    <t>FAGUS</t>
  </si>
  <si>
    <t>ANSVARLIG FOR UDTAGNINGER</t>
  </si>
  <si>
    <t>DATERINGSLAB.</t>
  </si>
  <si>
    <t>14C-DAT.</t>
  </si>
  <si>
    <t>14C PRØVEID
SAMPLE NAME</t>
  </si>
  <si>
    <t>SAMPLE CODE
POZNAN/AARHUS</t>
  </si>
  <si>
    <t>DATERING (14C AGE)</t>
  </si>
  <si>
    <t>FEJLMARGIN (ERR.2)</t>
  </si>
  <si>
    <t>KALIBRERET</t>
  </si>
  <si>
    <t>ARKÆOLOGISK</t>
  </si>
  <si>
    <t>INDSAMLINGSDATO</t>
  </si>
  <si>
    <t>PRØVE-STØRRELSE
(LITER)</t>
  </si>
  <si>
    <t>A-NR.</t>
  </si>
  <si>
    <t>LAG NR.</t>
  </si>
  <si>
    <t>K.-NR.</t>
  </si>
  <si>
    <t>ARKÆOLOGENS BEMÆRKNINGER</t>
  </si>
  <si>
    <t>ANSVARLIG ARKÆOLOG</t>
  </si>
  <si>
    <t>AFRAPPORTERING</t>
  </si>
  <si>
    <t>AFRAP.</t>
  </si>
  <si>
    <t>AFRAPPORTERING 
C14-DEL</t>
  </si>
  <si>
    <t>AFRAPPORTERING 
TEKST</t>
  </si>
  <si>
    <t>Journalnummer:</t>
  </si>
  <si>
    <t>AARHUS AMS CENTRE-RESULTATER (Details faneblad)</t>
  </si>
  <si>
    <t>Job no.</t>
  </si>
  <si>
    <t>Sample Code2</t>
  </si>
  <si>
    <t>Sample name</t>
  </si>
  <si>
    <t>Material</t>
  </si>
  <si>
    <t>C [mg]</t>
  </si>
  <si>
    <t>AMS date</t>
  </si>
  <si>
    <t>pMC</t>
  </si>
  <si>
    <t>Err.</t>
  </si>
  <si>
    <t>Err.2</t>
  </si>
  <si>
    <t>d13C - AMS</t>
  </si>
  <si>
    <t>Err.3</t>
  </si>
  <si>
    <t>SAMPLENAME</t>
  </si>
  <si>
    <t>POZ KODE</t>
  </si>
  <si>
    <t>14CAGE</t>
  </si>
  <si>
    <t>STD.2</t>
  </si>
  <si>
    <t>SampleID</t>
  </si>
  <si>
    <t>AAR</t>
  </si>
  <si>
    <t>Name</t>
  </si>
  <si>
    <t>Submitter</t>
  </si>
  <si>
    <t>StDev</t>
  </si>
  <si>
    <t>C14 age</t>
  </si>
  <si>
    <t>StDev2</t>
  </si>
  <si>
    <t>StDev3</t>
  </si>
  <si>
    <t>Calibration and correction</t>
  </si>
  <si>
    <t>Calibrated age</t>
  </si>
  <si>
    <t>14C PRØVEID</t>
  </si>
  <si>
    <t>AAR KODE</t>
  </si>
  <si>
    <t>Lab. No.</t>
  </si>
  <si>
    <t>Age 14C</t>
  </si>
  <si>
    <t>Remark</t>
  </si>
  <si>
    <t>14C AGE</t>
  </si>
  <si>
    <t>SD DEV.</t>
  </si>
  <si>
    <t>tab</t>
  </si>
  <si>
    <t>PREPAGE</t>
  </si>
  <si>
    <r>
      <t xml:space="preserve">POZNAN - </t>
    </r>
    <r>
      <rPr>
        <i/>
        <sz val="16"/>
        <color theme="1"/>
        <rFont val="Times New Roman"/>
        <family val="1"/>
      </rPr>
      <t>Report</t>
    </r>
  </si>
  <si>
    <t>Current microams</t>
  </si>
  <si>
    <t>Indsæt Poznan Excel-resultater. 
Kopier tabellen i Excel-filen og indsæt i tabellen herunder.</t>
  </si>
  <si>
    <r>
      <t>Indsæt Poznan Report</t>
    </r>
    <r>
      <rPr>
        <b/>
        <i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>14C-resultater. 
Kopier alt (</t>
    </r>
    <r>
      <rPr>
        <i/>
        <u/>
        <sz val="11"/>
        <color theme="1"/>
        <rFont val="Aptos Narrow"/>
        <family val="2"/>
        <scheme val="minor"/>
      </rPr>
      <t xml:space="preserve">ctrl+A </t>
    </r>
    <r>
      <rPr>
        <sz val="11"/>
        <color theme="1"/>
        <rFont val="Aptos Narrow"/>
        <family val="2"/>
        <scheme val="minor"/>
      </rPr>
      <t xml:space="preserve">efterfulgt af </t>
    </r>
    <r>
      <rPr>
        <i/>
        <u/>
        <sz val="11"/>
        <color theme="1"/>
        <rFont val="Aptos Narrow"/>
        <family val="2"/>
        <scheme val="minor"/>
      </rPr>
      <t>ctrl+C</t>
    </r>
    <r>
      <rPr>
        <sz val="11"/>
        <color theme="1"/>
        <rFont val="Aptos Narrow"/>
        <family val="2"/>
        <scheme val="minor"/>
      </rPr>
      <t>) i WORD-filen og indsæt i tabellen herunder.</t>
    </r>
  </si>
  <si>
    <r>
      <t xml:space="preserve">Indsæt Aarhus AMS Centre-resultater her. </t>
    </r>
    <r>
      <rPr>
        <b/>
        <sz val="11"/>
        <color rgb="FFFF0000"/>
        <rFont val="Aptos Narrow"/>
        <family val="2"/>
        <scheme val="minor"/>
      </rPr>
      <t xml:space="preserve">OBS! </t>
    </r>
    <r>
      <rPr>
        <sz val="11"/>
        <color theme="1"/>
        <rFont val="Aptos Narrow"/>
        <family val="2"/>
        <scheme val="minor"/>
      </rPr>
      <t>Indsæt fra arket "Details" - ikke "Summary".
Vær sikker på at der indsættes dateringer fra den rigtige lokalitet.</t>
    </r>
  </si>
  <si>
    <r>
      <t xml:space="preserve">Material </t>
    </r>
    <r>
      <rPr>
        <sz val="11"/>
        <color rgb="FF000000"/>
        <rFont val="Aptos Narrow"/>
        <family val="2"/>
        <scheme val="minor"/>
      </rPr>
      <t>(species)</t>
    </r>
  </si>
  <si>
    <t>d13C
(dual-inlet)</t>
  </si>
  <si>
    <t>Uden journal nummer?</t>
  </si>
  <si>
    <r>
      <t>BETA-LAB</t>
    </r>
    <r>
      <rPr>
        <i/>
        <sz val="16"/>
        <color theme="1"/>
        <rFont val="Aptos Narrow"/>
        <family val="2"/>
        <scheme val="minor"/>
      </rPr>
      <t xml:space="preserve"> - EXCEL </t>
    </r>
  </si>
  <si>
    <r>
      <t>Aarhus AMS Centre</t>
    </r>
    <r>
      <rPr>
        <i/>
        <sz val="16"/>
        <color theme="1"/>
        <rFont val="Aptos Narrow"/>
        <family val="2"/>
        <scheme val="minor"/>
      </rPr>
      <t xml:space="preserve"> - Details</t>
    </r>
  </si>
  <si>
    <r>
      <t xml:space="preserve">POZNAN </t>
    </r>
    <r>
      <rPr>
        <sz val="16"/>
        <color theme="1"/>
        <rFont val="Aptos Narrow"/>
        <family val="2"/>
        <scheme val="minor"/>
      </rPr>
      <t>-</t>
    </r>
    <r>
      <rPr>
        <i/>
        <sz val="16"/>
        <color theme="1"/>
        <rFont val="Aptos Narrow"/>
        <family val="2"/>
        <scheme val="minor"/>
      </rPr>
      <t xml:space="preserve"> </t>
    </r>
    <r>
      <rPr>
        <i/>
        <sz val="16"/>
        <color theme="1"/>
        <rFont val="Times New Roman"/>
        <family val="1"/>
      </rPr>
      <t>EXCEL</t>
    </r>
  </si>
  <si>
    <t>Tilføj flere..</t>
  </si>
  <si>
    <t>DROPDOWNLISTER</t>
  </si>
  <si>
    <t>KURSORISK</t>
  </si>
  <si>
    <t>Indsender</t>
  </si>
  <si>
    <t>Navn:</t>
  </si>
  <si>
    <t>Telefon:</t>
  </si>
  <si>
    <t>Institution:</t>
  </si>
  <si>
    <t>E-mail:</t>
  </si>
  <si>
    <t>Lokalitetsinformation</t>
  </si>
  <si>
    <t>Stednummer:</t>
  </si>
  <si>
    <t>UTM-koordinater (X/Y):</t>
  </si>
  <si>
    <t>Lokalitetsnavn:</t>
  </si>
  <si>
    <t xml:space="preserve">Kort beskrivelse af lokaliteten: </t>
  </si>
  <si>
    <t>Antal prøver:</t>
  </si>
  <si>
    <t>Prøvekontekst / Problemstilling:</t>
  </si>
  <si>
    <t xml:space="preserve">Kursorisk gennemsyn (standard screening af arkæobotanisk indhold) </t>
  </si>
  <si>
    <t>14C-udtagning (inkl. bestemmelse af korn, trækul eller andet)</t>
  </si>
  <si>
    <t>Knogler (vurdering af materialets potentiale/karakter)</t>
  </si>
  <si>
    <t>Insekter (vådsolding og screening for insektdele)</t>
  </si>
  <si>
    <t>Andre bestillinger/bemærkninger/ønsker:</t>
  </si>
  <si>
    <t>Andre typer af kursorisk gennemsyn af jordprøver:</t>
  </si>
  <si>
    <t>Standard gennemsyn / udtagning til 14C fra jordprøver:</t>
  </si>
  <si>
    <t>Afdeling for Konservering og Naturvidenskab indfører resultaterne af de kursoriske gennemsyn i kolonerne under "KURSORISK GENNEMSYN", og skemaet sendes retur til indsender.</t>
  </si>
  <si>
    <t>(Grå kolonner genereres automatisk ud fra de indtastede oplysninger)</t>
  </si>
  <si>
    <t>Afdeling for Konservering og Naturvidenskab indfører resultaterne af 14C-udtag i kolonnerne under "14C-UDTAGNINGER", der indsættes ekstra rækker ved prøver hvor der udtages mere end én 14C-prøve, og skemaet sendes retur til indsender.</t>
  </si>
  <si>
    <t>I kolonnen "14C PRØVEID SAMPLE NAME" genereres unikke prøvenumre tilpasset til indregistrering hos AMS labs.</t>
  </si>
  <si>
    <t>Dateringsresultaterne tilknyttes automatisk til de enkelte prøver i kolonnerne under "14C-DATERINGER".</t>
  </si>
  <si>
    <t>I kolonnen "KALIBRERET" kan den kalibrerede 14C-datering indføres (fx vha. af Oxcal).</t>
  </si>
  <si>
    <r>
      <rPr>
        <sz val="9"/>
        <color rgb="FFFF0000"/>
        <rFont val="Aptos Narrow"/>
        <family val="2"/>
        <scheme val="minor"/>
      </rPr>
      <t xml:space="preserve">OBS! </t>
    </r>
    <r>
      <rPr>
        <sz val="9"/>
        <color theme="1"/>
        <rFont val="Aptos Narrow"/>
        <family val="2"/>
        <scheme val="minor"/>
      </rPr>
      <t>Indlevereing af andre typer prøver kan indføres i fanen ANDRE PRØVER</t>
    </r>
  </si>
  <si>
    <t>VEJLEDNING TIL DATAREGISTRERING</t>
  </si>
  <si>
    <t>(Se evt. BESTILLING-kolonner i fanen PRØVENUMRE eller prisliten på afdelingens hjemmeside)</t>
  </si>
  <si>
    <t>Sagsnummer (FHM 4296/)</t>
  </si>
  <si>
    <t>Jordprøver / floteringsprøver til indlevering</t>
  </si>
  <si>
    <t>Prøvebehandling / Bestilling</t>
  </si>
  <si>
    <r>
      <rPr>
        <b/>
        <sz val="10"/>
        <color rgb="FFFF0000"/>
        <rFont val="Aptos Narrow"/>
        <family val="2"/>
        <scheme val="minor"/>
      </rPr>
      <t xml:space="preserve">4. </t>
    </r>
    <r>
      <rPr>
        <sz val="10"/>
        <rFont val="Aptos Narrow"/>
        <family val="2"/>
        <scheme val="minor"/>
      </rPr>
      <t xml:space="preserve">På baggrund af de kursoriske gennemsyn udvælger indsender, i kolonnerne under "BESTILLING", hvilke prøver der skal analyseres yderligere (sæt x) og hvilke der skal udtages 14C-prøver fra. I kolonnen "14C-UDTAG. (ANTAL FRA PRØVE)" indtastes antallet af 14C-prøver, der skal udtages fra den enkelte prøve. Hvis det skal udtages mere end én 14C-prøve fra en given prøve, markeres rækken automatisk rødt. I kolonnen "BEMÆRKNINGER VEDR. 14C- UDTAGNINGER" kan der noteres bemærkninger, eksempelvis hvis der ønskes udtag fra de bedst egnede prøver fra en given konstruktion/kontekst.  </t>
    </r>
  </si>
  <si>
    <r>
      <rPr>
        <b/>
        <sz val="10"/>
        <color rgb="FFFF0000"/>
        <rFont val="Aptos Narrow"/>
        <family val="2"/>
        <scheme val="minor"/>
      </rPr>
      <t xml:space="preserve">5. </t>
    </r>
    <r>
      <rPr>
        <sz val="10"/>
        <rFont val="Aptos Narrow"/>
        <family val="2"/>
        <scheme val="minor"/>
      </rPr>
      <t xml:space="preserve">Hele indleveringsskemaet sendes tlbage til Afdeling for Konservering og Naturvidenskab ifb. 14C-udtag og evt. analyser. </t>
    </r>
  </si>
  <si>
    <r>
      <rPr>
        <b/>
        <sz val="10"/>
        <color rgb="FFFF0000"/>
        <rFont val="Aptos Narrow"/>
        <family val="2"/>
        <scheme val="minor"/>
      </rPr>
      <t xml:space="preserve">6. </t>
    </r>
    <r>
      <rPr>
        <sz val="10"/>
        <rFont val="Aptos Narrow"/>
        <family val="2"/>
        <scheme val="minor"/>
      </rPr>
      <t xml:space="preserve">Dateringsresultater fra Poznan eller Aarhus indsættes i fanebladet "DATERINGSRESULTATER". </t>
    </r>
  </si>
  <si>
    <r>
      <rPr>
        <b/>
        <sz val="10"/>
        <color rgb="FFFF0000"/>
        <rFont val="Aptos Narrow"/>
        <family val="2"/>
        <scheme val="minor"/>
      </rPr>
      <t>7.</t>
    </r>
    <r>
      <rPr>
        <b/>
        <sz val="10"/>
        <rFont val="Aptos Narrow"/>
        <family val="2"/>
        <scheme val="minor"/>
      </rPr>
      <t xml:space="preserve"> </t>
    </r>
    <r>
      <rPr>
        <sz val="10"/>
        <rFont val="Aptos Narrow"/>
        <family val="2"/>
        <scheme val="minor"/>
      </rPr>
      <t xml:space="preserve">I fanen "EVT. AFRAPPORTERING" kan der evt. genereres en PDF til ens beretning.  </t>
    </r>
  </si>
  <si>
    <t>BETA</t>
  </si>
  <si>
    <t>SUBMITTER NO</t>
  </si>
  <si>
    <t>CONVENTIONAL AGE</t>
  </si>
  <si>
    <t>95.4% probability|</t>
  </si>
  <si>
    <t xml:space="preserve">(95.4%)   </t>
  </si>
  <si>
    <t xml:space="preserve">198 - 47 cal  BC          </t>
  </si>
  <si>
    <t>(2147 - 1996 cal  BP)           |</t>
  </si>
  <si>
    <t xml:space="preserve">-26.2 </t>
  </si>
  <si>
    <t>(charred material): acid/alkali/acid</t>
  </si>
  <si>
    <t>AMS-Standard delivery</t>
  </si>
  <si>
    <t>12/20/2017</t>
  </si>
  <si>
    <t>1/15/2018</t>
  </si>
  <si>
    <t>77.00 +/- 0.29 pMC</t>
  </si>
  <si>
    <t>0.7700 +/- 0.0029</t>
  </si>
  <si>
    <t>-230.05 +/- 2.88 o/oo</t>
  </si>
  <si>
    <t xml:space="preserve">(76.8%)   </t>
  </si>
  <si>
    <t xml:space="preserve">1695 - 1600 cal  BC       </t>
  </si>
  <si>
    <t>(3644 - 3549 cal  BP)           |</t>
  </si>
  <si>
    <t xml:space="preserve">(13.2%)   </t>
  </si>
  <si>
    <t xml:space="preserve">1586 - 1534 cal  BC       </t>
  </si>
  <si>
    <t>(3535 - 3483 cal  BP)           |</t>
  </si>
  <si>
    <t xml:space="preserve">(5.4%)    </t>
  </si>
  <si>
    <t xml:space="preserve">1737 - 1715 cal  BC       </t>
  </si>
  <si>
    <t>(3686 - 3664 cal  BP)           |</t>
  </si>
  <si>
    <t xml:space="preserve">-27.1 </t>
  </si>
  <si>
    <t>65.90 +/- 0.25 pMC</t>
  </si>
  <si>
    <t>0.6590 +/- 0.0025</t>
  </si>
  <si>
    <t>-341.00 +/- 2.46 o/oo</t>
  </si>
  <si>
    <t>Kolonne1</t>
  </si>
  <si>
    <t>Kolonne2</t>
  </si>
  <si>
    <t>Kolonne3</t>
  </si>
  <si>
    <t>Kolonne4</t>
  </si>
  <si>
    <t>Kolonne5</t>
  </si>
  <si>
    <t>Kolonne6</t>
  </si>
  <si>
    <t>Kolonne7</t>
  </si>
  <si>
    <t>Kolonne8</t>
  </si>
  <si>
    <t>Kolonne9</t>
  </si>
  <si>
    <t>Kolonne10</t>
  </si>
  <si>
    <t>Kolonne11</t>
  </si>
  <si>
    <t>Kolonne12</t>
  </si>
  <si>
    <t>Kolonne13</t>
  </si>
  <si>
    <t>Kolonne14</t>
  </si>
  <si>
    <t>Kolonne15</t>
  </si>
  <si>
    <t>Kolonne16</t>
  </si>
  <si>
    <t>Kolonne17</t>
  </si>
  <si>
    <t>Kolonne18</t>
  </si>
  <si>
    <t>Kolonne19</t>
  </si>
  <si>
    <t>Kolonne20</t>
  </si>
  <si>
    <t>Kolonne21</t>
  </si>
  <si>
    <t>Kolonne22</t>
  </si>
  <si>
    <t>Kolonne23</t>
  </si>
  <si>
    <t>Kolonne24</t>
  </si>
  <si>
    <t>Kolonne25</t>
  </si>
  <si>
    <t>Kolonne26</t>
  </si>
  <si>
    <t>Kolonne27</t>
  </si>
  <si>
    <t>Kolonne28</t>
  </si>
  <si>
    <t>Indsæt Beta-lab resultater. 
Kopier tabellen i Excel-filen og indsæt i tabellen herunder.</t>
  </si>
  <si>
    <t>Indlevering af andre prøvetyper</t>
  </si>
  <si>
    <t>ARKÆOLOGISK
DATERING</t>
  </si>
  <si>
    <r>
      <rPr>
        <sz val="16"/>
        <rFont val="Aptos Narrow"/>
        <family val="2"/>
        <scheme val="minor"/>
      </rPr>
      <t>AFRAPPORTERING AF RESULTATER</t>
    </r>
    <r>
      <rPr>
        <i/>
        <sz val="14"/>
        <rFont val="Aptos Narrow"/>
        <family val="2"/>
        <scheme val="minor"/>
      </rPr>
      <t xml:space="preserve">
</t>
    </r>
    <r>
      <rPr>
        <i/>
        <sz val="12"/>
        <rFont val="Aptos Narrow"/>
        <family val="2"/>
        <scheme val="minor"/>
      </rPr>
      <t>Kursorisk gennemsyn af arkæobotanisk materiale samt 14C-udtagning og dateringsresultater</t>
    </r>
  </si>
  <si>
    <t>PRØVE NR.</t>
  </si>
  <si>
    <t>BESKRVELSE OG RESULTATER</t>
  </si>
  <si>
    <t xml:space="preserve">Udskrift / bilag til afrapportering. 
Marker alle beskrivelserne i tabellen nedenfor og ombryd teksten for at tilpasse højden på rækkerne hertil.
Udskriften / bilaget kan eksporteres som PDF via Excels "Eksportér" eller "Udskrift"-funktion under "Filer". Tilpas udskriftområdet før eksport.
</t>
  </si>
  <si>
    <r>
      <rPr>
        <sz val="18"/>
        <rFont val="Aptos Narrow"/>
        <family val="2"/>
        <scheme val="minor"/>
      </rPr>
      <t>Prøveindleveringsskema - ABODAT</t>
    </r>
    <r>
      <rPr>
        <i/>
        <sz val="14"/>
        <rFont val="Aptos Narrow"/>
        <family val="2"/>
        <scheme val="minor"/>
      </rPr>
      <t xml:space="preserve">
</t>
    </r>
    <r>
      <rPr>
        <i/>
        <sz val="12"/>
        <rFont val="Aptos Narrow"/>
        <family val="2"/>
        <scheme val="minor"/>
      </rPr>
      <t>Kursorisk gennemsyn af arkæobotanisk materiale samt 14C-udtagning og dateringsresultater</t>
    </r>
  </si>
  <si>
    <t>Afleveret</t>
  </si>
  <si>
    <t>Overdragelse</t>
  </si>
  <si>
    <t>Dato                                                                                 Underskrift</t>
  </si>
  <si>
    <t>Modtaget</t>
  </si>
  <si>
    <t>VED-ANALYSE?</t>
  </si>
  <si>
    <t>Hovedgruppe</t>
  </si>
  <si>
    <t>Undergruppe</t>
  </si>
  <si>
    <t>Afgrænsning</t>
  </si>
  <si>
    <t>Dige</t>
  </si>
  <si>
    <t>Dige, Stendige</t>
  </si>
  <si>
    <t>Digegrøft</t>
  </si>
  <si>
    <t>Ejerlavsskel</t>
  </si>
  <si>
    <t>Grøft</t>
  </si>
  <si>
    <t>Ligbrændingsanlæg</t>
  </si>
  <si>
    <t>Matrikelskel</t>
  </si>
  <si>
    <t>Sogneskel</t>
  </si>
  <si>
    <t>Hegn</t>
  </si>
  <si>
    <t>Tofteskel</t>
  </si>
  <si>
    <t>Væggrøft</t>
  </si>
  <si>
    <t>Aktivitetsområde</t>
  </si>
  <si>
    <t>Værkstedsområde</t>
  </si>
  <si>
    <t>Værkstedsområde, Ben/Tak</t>
  </si>
  <si>
    <t>Værkstedsområde, Flint</t>
  </si>
  <si>
    <t>Værkstedsområde, Metal</t>
  </si>
  <si>
    <t>Værkstedsområde, Sten</t>
  </si>
  <si>
    <t>Værkstedsområde, Træ</t>
  </si>
  <si>
    <t>Befæstning/spærring</t>
  </si>
  <si>
    <t>Befæstning</t>
  </si>
  <si>
    <t>Sejlspærring</t>
  </si>
  <si>
    <t>Vold</t>
  </si>
  <si>
    <t>Voldgrav</t>
  </si>
  <si>
    <t>Voldstedsbanke</t>
  </si>
  <si>
    <t>Belægning</t>
  </si>
  <si>
    <t>Brønd</t>
  </si>
  <si>
    <t>Drikkevandsbrønd</t>
  </si>
  <si>
    <t>Produktionsbrønd</t>
  </si>
  <si>
    <t>Bygning</t>
  </si>
  <si>
    <t>1-skibet hus</t>
  </si>
  <si>
    <t>2-skibet hus</t>
  </si>
  <si>
    <t>3-skibet hus</t>
  </si>
  <si>
    <t>Dødehus</t>
  </si>
  <si>
    <t>Grubehus</t>
  </si>
  <si>
    <t>Staklade</t>
  </si>
  <si>
    <t>Stenbygning</t>
  </si>
  <si>
    <t>Bygningsdel</t>
  </si>
  <si>
    <t>Fundament</t>
  </si>
  <si>
    <t>Gulv</t>
  </si>
  <si>
    <t>Mur</t>
  </si>
  <si>
    <t>Væg</t>
  </si>
  <si>
    <t>Depot-/Offerfund</t>
  </si>
  <si>
    <t>Dyrkningsspor</t>
  </si>
  <si>
    <t>Agerrene</t>
  </si>
  <si>
    <t>Agerryg</t>
  </si>
  <si>
    <t>Ardspor</t>
  </si>
  <si>
    <t>Fase</t>
  </si>
  <si>
    <t>Grav</t>
  </si>
  <si>
    <t>Brandgrav</t>
  </si>
  <si>
    <t>Brandgrav, Benhob/Benhylle/Benplet</t>
  </si>
  <si>
    <t>Brandgrav, Brandpletgrav</t>
  </si>
  <si>
    <t>Brandgrav, Ligbrændingsgrube</t>
  </si>
  <si>
    <t>Brandgrav, Urnebrandgrube</t>
  </si>
  <si>
    <t>Brandgrav, Urnegrav</t>
  </si>
  <si>
    <t>Dyrebegravelse</t>
  </si>
  <si>
    <t>Jordfæstegrav</t>
  </si>
  <si>
    <t>Jordfæstegrav, Kammergrav</t>
  </si>
  <si>
    <t>Jordfæstegrav, Muret</t>
  </si>
  <si>
    <t>Jordfæstegrav, Stenkiste</t>
  </si>
  <si>
    <t>Jordfæstegrav, Stenramme</t>
  </si>
  <si>
    <t>Jordfæstegrav, Stensat</t>
  </si>
  <si>
    <t>Jordfæstegrav, Trækiste</t>
  </si>
  <si>
    <t>Langhøj</t>
  </si>
  <si>
    <t>Megalitgrav</t>
  </si>
  <si>
    <t>Rundhøj</t>
  </si>
  <si>
    <t>Gravrøse</t>
  </si>
  <si>
    <t>Båd-/skibsgrav</t>
  </si>
  <si>
    <t>Grube</t>
  </si>
  <si>
    <t>Affaldsgrube</t>
  </si>
  <si>
    <t>Brydegrube</t>
  </si>
  <si>
    <t>Grubekompleks</t>
  </si>
  <si>
    <t>Koge-/ildgrube</t>
  </si>
  <si>
    <t>Latrin</t>
  </si>
  <si>
    <t>Materialetagningsgrube</t>
  </si>
  <si>
    <t>Offergrube</t>
  </si>
  <si>
    <t>Opbevaringsgrube/jordkælder</t>
  </si>
  <si>
    <t>Slaggegrube</t>
  </si>
  <si>
    <t>Sydegrube</t>
  </si>
  <si>
    <t>Trækulsmile</t>
  </si>
  <si>
    <t>Trækulsplet</t>
  </si>
  <si>
    <t>Gårdsanlæg</t>
  </si>
  <si>
    <t>Ikke tolkbart</t>
  </si>
  <si>
    <t>Ildsted</t>
  </si>
  <si>
    <t>Kultanlæg</t>
  </si>
  <si>
    <t>Sarup-anlæg</t>
  </si>
  <si>
    <t>Systemgrav</t>
  </si>
  <si>
    <t>Kulturlag</t>
  </si>
  <si>
    <t>Skaldynge</t>
  </si>
  <si>
    <t>Udsmidslag</t>
  </si>
  <si>
    <t>Landtransport</t>
  </si>
  <si>
    <t>Hjulspor</t>
  </si>
  <si>
    <t>Vej</t>
  </si>
  <si>
    <t>Vejkiste</t>
  </si>
  <si>
    <t>Maritimt</t>
  </si>
  <si>
    <t>Ballastbunke</t>
  </si>
  <si>
    <t>Fangstanlæg</t>
  </si>
  <si>
    <t>Havneanlæg</t>
  </si>
  <si>
    <t>Skib</t>
  </si>
  <si>
    <t>Stenkiste</t>
  </si>
  <si>
    <t>Sænkekasse</t>
  </si>
  <si>
    <t>Vrag</t>
  </si>
  <si>
    <t>Naturfænomen</t>
  </si>
  <si>
    <t>Dyregang</t>
  </si>
  <si>
    <t>Dødishul</t>
  </si>
  <si>
    <t>Erosionslag</t>
  </si>
  <si>
    <t>Fossilt vandløb</t>
  </si>
  <si>
    <t>Frostkile</t>
  </si>
  <si>
    <t>Kilde</t>
  </si>
  <si>
    <t>Nedsivningsfænomen</t>
  </si>
  <si>
    <t>Nedskylslag</t>
  </si>
  <si>
    <t>Organisk aflejring</t>
  </si>
  <si>
    <t>Rodvælter</t>
  </si>
  <si>
    <t>Sandflugtslag</t>
  </si>
  <si>
    <t>Undergrund</t>
  </si>
  <si>
    <t>Vådområde</t>
  </si>
  <si>
    <t>Åløb</t>
  </si>
  <si>
    <t>Produktionsanlæg</t>
  </si>
  <si>
    <t>Fangstanlæg, Fiskegård</t>
  </si>
  <si>
    <t>Hørtørringsanlæg</t>
  </si>
  <si>
    <t>Jernudvindingsanlæg</t>
  </si>
  <si>
    <t>Ovn</t>
  </si>
  <si>
    <t>Smedje</t>
  </si>
  <si>
    <t>Vandmølle</t>
  </si>
  <si>
    <t>Vindmølle</t>
  </si>
  <si>
    <t>Sten</t>
  </si>
  <si>
    <t>Bautasten</t>
  </si>
  <si>
    <t>Billedsten</t>
  </si>
  <si>
    <t>Helleristningssten</t>
  </si>
  <si>
    <t>Runesten</t>
  </si>
  <si>
    <t>Røse (ikke grav)</t>
  </si>
  <si>
    <t>Sten med skåltegn</t>
  </si>
  <si>
    <t>Stenlægning</t>
  </si>
  <si>
    <t>Stenrække</t>
  </si>
  <si>
    <t>Stensamling</t>
  </si>
  <si>
    <t>Stenspor, Kultur</t>
  </si>
  <si>
    <t>Stenspor, Natur</t>
  </si>
  <si>
    <t>Stensætning</t>
  </si>
  <si>
    <t>Grebning</t>
  </si>
  <si>
    <t>Afløb</t>
  </si>
  <si>
    <t>Stolpehul</t>
  </si>
  <si>
    <t>Dørstolpehul</t>
  </si>
  <si>
    <t>Gavlstolpehul</t>
  </si>
  <si>
    <t>Hegnsstolpehul</t>
  </si>
  <si>
    <t>Indgangsstolpehul</t>
  </si>
  <si>
    <t>Pælehul</t>
  </si>
  <si>
    <t>Skillevægsstolpehul</t>
  </si>
  <si>
    <t>Støttestolpehul</t>
  </si>
  <si>
    <t>Tagstolpehul</t>
  </si>
  <si>
    <t>Vægstolpehul</t>
  </si>
  <si>
    <t>Tømmer</t>
  </si>
  <si>
    <t>Bjælke</t>
  </si>
  <si>
    <t>Planke</t>
  </si>
  <si>
    <t>Pæl</t>
  </si>
  <si>
    <t>Stolpe</t>
  </si>
  <si>
    <t>Udgravningsteknisk</t>
  </si>
  <si>
    <t>Balk</t>
  </si>
  <si>
    <t>Boreprøve</t>
  </si>
  <si>
    <t>Kvadratmeterfelt</t>
  </si>
  <si>
    <t>Målepunkt</t>
  </si>
  <si>
    <t>Målepunkt, Ankerpunkt</t>
  </si>
  <si>
    <t>Målepunkt, Hovedmålepunkt</t>
  </si>
  <si>
    <t>Målepunkt, Kotefixpunkt</t>
  </si>
  <si>
    <t>Profil</t>
  </si>
  <si>
    <t>Rekognosceringsfelt</t>
  </si>
  <si>
    <t>Søgegrøft</t>
  </si>
  <si>
    <t>Udgravningsfelt</t>
  </si>
  <si>
    <t>Prøve</t>
  </si>
  <si>
    <t>Snit</t>
  </si>
  <si>
    <t>Udgår</t>
  </si>
  <si>
    <t>Vandteknisk anlæg</t>
  </si>
  <si>
    <t>Dræn</t>
  </si>
  <si>
    <t>Dæmning</t>
  </si>
  <si>
    <t>ANLÆGS TYPE 
(søgbar indtastning)</t>
  </si>
  <si>
    <t>KONSTRUKTIONSTYPE
(søgbar indtastning)</t>
  </si>
  <si>
    <t>Trækul (vedgennemsyn: bestemmelse af op til 10 stk. trækul)</t>
  </si>
  <si>
    <t>Lavning</t>
  </si>
  <si>
    <t>Kogestensgrube</t>
  </si>
  <si>
    <t>Vægstolpe</t>
  </si>
  <si>
    <t>Udskudsstolpe</t>
  </si>
  <si>
    <t>Skillevægsstolpe</t>
  </si>
  <si>
    <t>Støtte- eller skillevægsstolpehul</t>
  </si>
  <si>
    <t>Jernudvindingsovn</t>
  </si>
  <si>
    <t>Tag-/vægstolpehul</t>
  </si>
  <si>
    <t>2-stolpe anlæg</t>
  </si>
  <si>
    <t>4-stolpeanlæg</t>
  </si>
  <si>
    <t>Saddeltagshegn</t>
  </si>
  <si>
    <t>Økonomibygning</t>
  </si>
  <si>
    <t>9- stolpeanlæg</t>
  </si>
  <si>
    <t>8-stolpeanlæg</t>
  </si>
  <si>
    <t>Anlæg- og konstruktionskategorier til ARKÆOLOGISK INFO.
Komplet liste fra MUD + enkelte tilføjelser. 
Manglende kategorier kan tilføjes i nederst i listen.</t>
  </si>
  <si>
    <r>
      <rPr>
        <b/>
        <sz val="10"/>
        <color rgb="FFFF0000"/>
        <rFont val="Aptos Narrow"/>
        <family val="2"/>
        <scheme val="minor"/>
      </rPr>
      <t>OBS!</t>
    </r>
    <r>
      <rPr>
        <sz val="10"/>
        <color rgb="FFFF0000"/>
        <rFont val="Aptos Narrow"/>
        <family val="2"/>
        <scheme val="minor"/>
      </rPr>
      <t xml:space="preserve"> </t>
    </r>
    <r>
      <rPr>
        <sz val="10"/>
        <rFont val="Aptos Narrow"/>
        <family val="2"/>
        <scheme val="minor"/>
      </rPr>
      <t xml:space="preserve">
</t>
    </r>
    <r>
      <rPr>
        <b/>
        <sz val="10"/>
        <color rgb="FFFF0000"/>
        <rFont val="Aptos Narrow"/>
        <family val="2"/>
        <scheme val="minor"/>
      </rPr>
      <t>1.</t>
    </r>
    <r>
      <rPr>
        <sz val="10"/>
        <color rgb="FFFF0000"/>
        <rFont val="Aptos Narrow"/>
        <family val="2"/>
        <scheme val="minor"/>
      </rPr>
      <t xml:space="preserve"> </t>
    </r>
    <r>
      <rPr>
        <sz val="10"/>
        <rFont val="Aptos Narrow"/>
        <family val="2"/>
        <scheme val="minor"/>
      </rPr>
      <t xml:space="preserve">Udfyld sagsinformation i dette faneblad. 
</t>
    </r>
    <r>
      <rPr>
        <b/>
        <sz val="10"/>
        <color rgb="FFFF0000"/>
        <rFont val="Aptos Narrow"/>
        <family val="2"/>
        <scheme val="minor"/>
      </rPr>
      <t>2.</t>
    </r>
    <r>
      <rPr>
        <sz val="10"/>
        <rFont val="Aptos Narrow"/>
        <family val="2"/>
        <scheme val="minor"/>
      </rPr>
      <t xml:space="preserve"> Prøveoplysninger indtastes / kopieres ind i fanebladet "PRØVENUMRE".
Plus/minus ikonerne over kolonnerne i "PRØVENUMRE" kan bruges til at skjule dele af fanebladet.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</si>
</sst>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4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vertAlign val="superscript"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Calibri"/>
      <family val="2"/>
    </font>
    <font>
      <sz val="8"/>
      <name val="Aptos Narrow"/>
      <family val="2"/>
      <scheme val="minor"/>
    </font>
    <font>
      <vertAlign val="superscript"/>
      <sz val="8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i/>
      <sz val="16"/>
      <color theme="1"/>
      <name val="Times New Roman"/>
      <family val="1"/>
    </font>
    <font>
      <sz val="10"/>
      <name val="Aptos Narrow"/>
      <family val="2"/>
      <scheme val="minor"/>
    </font>
    <font>
      <i/>
      <sz val="16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20"/>
      <name val="Aptos Narrow"/>
      <family val="2"/>
      <scheme val="minor"/>
    </font>
    <font>
      <i/>
      <sz val="14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sz val="10.5"/>
      <color theme="0"/>
      <name val="Aptos Narrow"/>
      <family val="2"/>
      <scheme val="minor"/>
    </font>
    <font>
      <sz val="11"/>
      <color theme="1" tint="0.34998626667073579"/>
      <name val="Aptos Narrow"/>
      <family val="2"/>
      <scheme val="minor"/>
    </font>
    <font>
      <sz val="10.5"/>
      <color theme="1" tint="0.34998626667073579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i/>
      <sz val="9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rgb="FFFF000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i/>
      <sz val="11"/>
      <name val="Times New Roman"/>
      <family val="1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6"/>
      <name val="Aptos Narrow"/>
      <family val="2"/>
      <scheme val="minor"/>
    </font>
    <font>
      <i/>
      <sz val="12"/>
      <name val="Aptos Narrow"/>
      <family val="2"/>
      <scheme val="minor"/>
    </font>
    <font>
      <b/>
      <i/>
      <sz val="16"/>
      <color theme="2" tint="-0.499984740745262"/>
      <name val="Aptos Narrow"/>
      <family val="2"/>
      <scheme val="minor"/>
    </font>
    <font>
      <sz val="18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theme="6"/>
      </patternFill>
    </fill>
    <fill>
      <patternFill patternType="solid">
        <fgColor theme="2" tint="-9.9978637043366805E-2"/>
        <bgColor theme="6"/>
      </patternFill>
    </fill>
    <fill>
      <patternFill patternType="solid">
        <fgColor theme="0" tint="-4.9989318521683403E-2"/>
        <bgColor indexed="0"/>
      </patternFill>
    </fill>
    <fill>
      <patternFill patternType="solid">
        <fgColor theme="2" tint="-9.9978637043366805E-2"/>
        <bgColor indexed="0"/>
      </patternFill>
    </fill>
    <fill>
      <patternFill patternType="solid">
        <fgColor theme="0" tint="-0.14999847407452621"/>
        <bgColor theme="6"/>
      </patternFill>
    </fill>
    <fill>
      <patternFill patternType="solid">
        <fgColor theme="2"/>
        <bgColor theme="6"/>
      </patternFill>
    </fill>
    <fill>
      <patternFill patternType="solid">
        <fgColor rgb="FFFF97FF"/>
        <bgColor indexed="64"/>
      </patternFill>
    </fill>
    <fill>
      <patternFill patternType="solid">
        <fgColor rgb="FFFF6600"/>
        <bgColor indexed="1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4" fillId="2" borderId="0" xfId="0" applyFont="1" applyFill="1"/>
    <xf numFmtId="0" fontId="0" fillId="2" borderId="0" xfId="0" applyFill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2" borderId="0" xfId="0" applyFill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horizontal="left"/>
    </xf>
    <xf numFmtId="0" fontId="4" fillId="0" borderId="1" xfId="0" applyFont="1" applyBorder="1"/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4" fillId="0" borderId="0" xfId="0" applyFont="1" applyAlignment="1">
      <alignment wrapText="1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49" fontId="9" fillId="4" borderId="5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11" fillId="4" borderId="13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49" fontId="4" fillId="4" borderId="15" xfId="0" applyNumberFormat="1" applyFont="1" applyFill="1" applyBorder="1" applyAlignment="1">
      <alignment horizontal="center" vertical="center" textRotation="90" wrapText="1"/>
    </xf>
    <xf numFmtId="0" fontId="4" fillId="4" borderId="15" xfId="0" applyFont="1" applyFill="1" applyBorder="1" applyAlignment="1">
      <alignment horizontal="center" vertical="center" textRotation="90" wrapText="1"/>
    </xf>
    <xf numFmtId="0" fontId="4" fillId="4" borderId="9" xfId="0" applyFont="1" applyFill="1" applyBorder="1" applyAlignment="1">
      <alignment horizontal="center" vertical="center" textRotation="90" wrapText="1"/>
    </xf>
    <xf numFmtId="0" fontId="4" fillId="6" borderId="15" xfId="0" applyFont="1" applyFill="1" applyBorder="1" applyAlignment="1">
      <alignment horizontal="center" vertical="center" textRotation="90" wrapText="1"/>
    </xf>
    <xf numFmtId="0" fontId="4" fillId="6" borderId="13" xfId="0" applyFont="1" applyFill="1" applyBorder="1" applyAlignment="1">
      <alignment horizontal="center" vertical="center" textRotation="90" wrapText="1"/>
    </xf>
    <xf numFmtId="0" fontId="4" fillId="6" borderId="12" xfId="0" applyFont="1" applyFill="1" applyBorder="1" applyAlignment="1">
      <alignment horizontal="center" vertical="center" textRotation="90" wrapText="1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49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0" fontId="0" fillId="6" borderId="15" xfId="0" applyFill="1" applyBorder="1" applyAlignment="1" applyProtection="1">
      <alignment horizontal="left" vertical="center"/>
      <protection locked="0"/>
    </xf>
    <xf numFmtId="0" fontId="0" fillId="7" borderId="5" xfId="0" applyFill="1" applyBorder="1" applyAlignment="1">
      <alignment horizontal="left" vertical="center"/>
    </xf>
    <xf numFmtId="14" fontId="0" fillId="2" borderId="5" xfId="0" applyNumberFormat="1" applyFill="1" applyBorder="1" applyAlignment="1" applyProtection="1">
      <alignment horizontal="left" vertical="center"/>
      <protection locked="0"/>
    </xf>
    <xf numFmtId="0" fontId="0" fillId="4" borderId="14" xfId="0" applyFill="1" applyBorder="1" applyAlignment="1" applyProtection="1">
      <alignment horizontal="center" vertical="center"/>
      <protection locked="0"/>
    </xf>
    <xf numFmtId="0" fontId="4" fillId="8" borderId="13" xfId="0" applyFont="1" applyFill="1" applyBorder="1" applyAlignment="1">
      <alignment horizontal="center" vertical="center"/>
    </xf>
    <xf numFmtId="0" fontId="4" fillId="8" borderId="15" xfId="0" quotePrefix="1" applyFont="1" applyFill="1" applyBorder="1" applyAlignment="1">
      <alignment horizontal="center" vertical="center" textRotation="90" wrapText="1"/>
    </xf>
    <xf numFmtId="0" fontId="4" fillId="8" borderId="11" xfId="0" applyFont="1" applyFill="1" applyBorder="1" applyAlignment="1">
      <alignment horizontal="center" vertical="center" textRotation="90" wrapText="1"/>
    </xf>
    <xf numFmtId="49" fontId="4" fillId="8" borderId="12" xfId="0" applyNumberFormat="1" applyFont="1" applyFill="1" applyBorder="1" applyAlignment="1">
      <alignment horizontal="center" vertical="center" textRotation="90" wrapText="1"/>
    </xf>
    <xf numFmtId="0" fontId="4" fillId="8" borderId="12" xfId="0" applyFont="1" applyFill="1" applyBorder="1" applyAlignment="1">
      <alignment horizontal="center" vertical="center" textRotation="90" wrapText="1"/>
    </xf>
    <xf numFmtId="0" fontId="0" fillId="8" borderId="15" xfId="0" applyFill="1" applyBorder="1" applyAlignment="1" applyProtection="1">
      <alignment horizontal="left" vertical="center"/>
      <protection locked="0"/>
    </xf>
    <xf numFmtId="0" fontId="4" fillId="8" borderId="15" xfId="0" applyFont="1" applyFill="1" applyBorder="1" applyAlignment="1">
      <alignment horizontal="center" vertical="center" textRotation="90" wrapText="1"/>
    </xf>
    <xf numFmtId="0" fontId="4" fillId="8" borderId="9" xfId="0" applyFont="1" applyFill="1" applyBorder="1" applyAlignment="1">
      <alignment horizontal="center" vertical="center" textRotation="90" wrapText="1"/>
    </xf>
    <xf numFmtId="0" fontId="0" fillId="9" borderId="13" xfId="0" applyFill="1" applyBorder="1"/>
    <xf numFmtId="0" fontId="4" fillId="9" borderId="15" xfId="0" applyFont="1" applyFill="1" applyBorder="1" applyAlignment="1">
      <alignment horizontal="center" vertical="center" textRotation="90" wrapText="1"/>
    </xf>
    <xf numFmtId="0" fontId="0" fillId="9" borderId="15" xfId="0" applyFill="1" applyBorder="1" applyAlignment="1" applyProtection="1">
      <alignment horizontal="left" vertical="center"/>
      <protection locked="0"/>
    </xf>
    <xf numFmtId="0" fontId="4" fillId="5" borderId="11" xfId="0" applyFont="1" applyFill="1" applyBorder="1" applyAlignment="1">
      <alignment horizontal="center" vertical="center" textRotation="90" wrapText="1"/>
    </xf>
    <xf numFmtId="0" fontId="4" fillId="5" borderId="12" xfId="0" applyFont="1" applyFill="1" applyBorder="1" applyAlignment="1">
      <alignment horizontal="center" vertical="center" textRotation="90" wrapText="1"/>
    </xf>
    <xf numFmtId="0" fontId="4" fillId="5" borderId="13" xfId="0" applyFont="1" applyFill="1" applyBorder="1" applyAlignment="1">
      <alignment horizontal="center" vertical="center" textRotation="90" wrapText="1"/>
    </xf>
    <xf numFmtId="0" fontId="4" fillId="5" borderId="13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 textRotation="90" wrapText="1"/>
    </xf>
    <xf numFmtId="0" fontId="0" fillId="5" borderId="15" xfId="0" applyFill="1" applyBorder="1" applyAlignment="1" applyProtection="1">
      <alignment horizontal="left" vertical="center"/>
      <protection locked="0"/>
    </xf>
    <xf numFmtId="0" fontId="0" fillId="9" borderId="12" xfId="0" applyFill="1" applyBorder="1" applyAlignment="1">
      <alignment horizontal="center" vertical="center" textRotation="90" wrapText="1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8" borderId="12" xfId="0" applyFill="1" applyBorder="1" applyAlignment="1" applyProtection="1">
      <alignment horizontal="left" vertical="center"/>
      <protection locked="0"/>
    </xf>
    <xf numFmtId="0" fontId="0" fillId="5" borderId="12" xfId="0" applyFill="1" applyBorder="1" applyAlignment="1" applyProtection="1">
      <alignment horizontal="left" vertical="center"/>
      <protection locked="0"/>
    </xf>
    <xf numFmtId="0" fontId="0" fillId="6" borderId="12" xfId="0" applyFill="1" applyBorder="1" applyAlignment="1" applyProtection="1">
      <alignment horizontal="left" vertical="center"/>
      <protection locked="0"/>
    </xf>
    <xf numFmtId="0" fontId="0" fillId="9" borderId="12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>
      <alignment horizontal="left" vertical="center"/>
    </xf>
    <xf numFmtId="0" fontId="2" fillId="0" borderId="0" xfId="0" applyFont="1"/>
    <xf numFmtId="0" fontId="0" fillId="10" borderId="0" xfId="0" applyFill="1"/>
    <xf numFmtId="0" fontId="7" fillId="0" borderId="0" xfId="0" applyFont="1" applyAlignment="1">
      <alignment vertical="center" wrapText="1"/>
    </xf>
    <xf numFmtId="0" fontId="4" fillId="15" borderId="3" xfId="0" applyFont="1" applyFill="1" applyBorder="1" applyAlignment="1">
      <alignment vertical="center" wrapText="1"/>
    </xf>
    <xf numFmtId="0" fontId="4" fillId="12" borderId="9" xfId="0" applyFont="1" applyFill="1" applyBorder="1" applyAlignment="1">
      <alignment wrapText="1"/>
    </xf>
    <xf numFmtId="0" fontId="4" fillId="12" borderId="0" xfId="0" applyFont="1" applyFill="1" applyAlignment="1">
      <alignment wrapText="1"/>
    </xf>
    <xf numFmtId="0" fontId="19" fillId="14" borderId="9" xfId="0" applyFont="1" applyFill="1" applyBorder="1" applyAlignment="1">
      <alignment wrapText="1"/>
    </xf>
    <xf numFmtId="0" fontId="19" fillId="14" borderId="0" xfId="0" applyFont="1" applyFill="1" applyAlignment="1">
      <alignment wrapText="1"/>
    </xf>
    <xf numFmtId="0" fontId="18" fillId="14" borderId="0" xfId="0" applyFont="1" applyFill="1" applyAlignment="1">
      <alignment wrapText="1"/>
    </xf>
    <xf numFmtId="0" fontId="0" fillId="7" borderId="12" xfId="0" applyFill="1" applyBorder="1" applyAlignment="1">
      <alignment horizontal="left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49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left" vertical="center"/>
      <protection locked="0"/>
    </xf>
    <xf numFmtId="14" fontId="0" fillId="2" borderId="12" xfId="0" applyNumberFormat="1" applyFill="1" applyBorder="1" applyAlignment="1" applyProtection="1">
      <alignment horizontal="left" vertical="center"/>
      <protection locked="0"/>
    </xf>
    <xf numFmtId="0" fontId="0" fillId="2" borderId="12" xfId="0" applyFill="1" applyBorder="1" applyAlignment="1">
      <alignment horizontal="left" vertical="center"/>
    </xf>
    <xf numFmtId="0" fontId="4" fillId="8" borderId="5" xfId="0" applyFont="1" applyFill="1" applyBorder="1" applyAlignment="1">
      <alignment vertical="center"/>
    </xf>
    <xf numFmtId="0" fontId="20" fillId="0" borderId="0" xfId="0" applyFont="1" applyAlignment="1">
      <alignment wrapText="1"/>
    </xf>
    <xf numFmtId="0" fontId="4" fillId="8" borderId="2" xfId="0" applyFont="1" applyFill="1" applyBorder="1" applyAlignment="1">
      <alignment horizontal="left" vertical="center"/>
    </xf>
    <xf numFmtId="0" fontId="4" fillId="8" borderId="4" xfId="0" applyFont="1" applyFill="1" applyBorder="1" applyAlignment="1">
      <alignment horizontal="left" vertical="center"/>
    </xf>
    <xf numFmtId="0" fontId="22" fillId="10" borderId="2" xfId="0" applyFont="1" applyFill="1" applyBorder="1" applyAlignment="1">
      <alignment horizontal="left" vertical="center"/>
    </xf>
    <xf numFmtId="0" fontId="0" fillId="10" borderId="4" xfId="0" applyFill="1" applyBorder="1"/>
    <xf numFmtId="0" fontId="22" fillId="10" borderId="2" xfId="0" applyFont="1" applyFill="1" applyBorder="1" applyAlignment="1">
      <alignment horizontal="left"/>
    </xf>
    <xf numFmtId="0" fontId="0" fillId="0" borderId="9" xfId="0" applyBorder="1"/>
    <xf numFmtId="0" fontId="0" fillId="0" borderId="14" xfId="0" applyBorder="1" applyAlignment="1">
      <alignment horizontal="left"/>
    </xf>
    <xf numFmtId="0" fontId="22" fillId="10" borderId="13" xfId="0" applyFont="1" applyFill="1" applyBorder="1" applyAlignment="1">
      <alignment horizontal="left" vertical="center"/>
    </xf>
    <xf numFmtId="0" fontId="22" fillId="10" borderId="11" xfId="0" applyFont="1" applyFill="1" applyBorder="1" applyAlignment="1">
      <alignment horizontal="left" vertical="center"/>
    </xf>
    <xf numFmtId="0" fontId="25" fillId="7" borderId="2" xfId="0" applyFont="1" applyFill="1" applyBorder="1"/>
    <xf numFmtId="0" fontId="26" fillId="7" borderId="4" xfId="0" applyFont="1" applyFill="1" applyBorder="1" applyAlignment="1">
      <alignment vertical="center"/>
    </xf>
    <xf numFmtId="0" fontId="0" fillId="19" borderId="2" xfId="0" applyFill="1" applyBorder="1"/>
    <xf numFmtId="0" fontId="24" fillId="19" borderId="4" xfId="0" applyFont="1" applyFill="1" applyBorder="1" applyAlignment="1">
      <alignment vertical="center"/>
    </xf>
    <xf numFmtId="0" fontId="25" fillId="8" borderId="2" xfId="0" applyFont="1" applyFill="1" applyBorder="1" applyAlignment="1">
      <alignment horizontal="left"/>
    </xf>
    <xf numFmtId="0" fontId="4" fillId="8" borderId="4" xfId="0" applyFont="1" applyFill="1" applyBorder="1" applyAlignment="1">
      <alignment horizontal="left"/>
    </xf>
    <xf numFmtId="0" fontId="25" fillId="8" borderId="2" xfId="0" applyFont="1" applyFill="1" applyBorder="1"/>
    <xf numFmtId="0" fontId="0" fillId="8" borderId="4" xfId="0" applyFill="1" applyBorder="1" applyAlignment="1">
      <alignment horizontal="left"/>
    </xf>
    <xf numFmtId="0" fontId="25" fillId="8" borderId="13" xfId="0" applyFont="1" applyFill="1" applyBorder="1" applyAlignment="1">
      <alignment horizontal="left"/>
    </xf>
    <xf numFmtId="0" fontId="27" fillId="8" borderId="11" xfId="0" applyFont="1" applyFill="1" applyBorder="1" applyAlignment="1">
      <alignment horizontal="left"/>
    </xf>
    <xf numFmtId="0" fontId="22" fillId="8" borderId="2" xfId="0" applyFont="1" applyFill="1" applyBorder="1" applyAlignment="1">
      <alignment vertical="center"/>
    </xf>
    <xf numFmtId="0" fontId="22" fillId="8" borderId="3" xfId="0" applyFont="1" applyFill="1" applyBorder="1" applyAlignment="1">
      <alignment vertical="center"/>
    </xf>
    <xf numFmtId="0" fontId="22" fillId="8" borderId="4" xfId="0" applyFont="1" applyFill="1" applyBorder="1" applyAlignment="1">
      <alignment vertical="center"/>
    </xf>
    <xf numFmtId="0" fontId="4" fillId="8" borderId="5" xfId="0" applyFont="1" applyFill="1" applyBorder="1"/>
    <xf numFmtId="0" fontId="4" fillId="8" borderId="8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 textRotation="90" wrapText="1"/>
    </xf>
    <xf numFmtId="0" fontId="11" fillId="8" borderId="13" xfId="0" applyFont="1" applyFill="1" applyBorder="1" applyAlignment="1">
      <alignment horizontal="center" vertical="center"/>
    </xf>
    <xf numFmtId="49" fontId="4" fillId="8" borderId="9" xfId="0" applyNumberFormat="1" applyFont="1" applyFill="1" applyBorder="1" applyAlignment="1">
      <alignment horizontal="center" vertical="center" textRotation="90" wrapText="1"/>
    </xf>
    <xf numFmtId="0" fontId="0" fillId="9" borderId="12" xfId="0" applyFill="1" applyBorder="1"/>
    <xf numFmtId="0" fontId="4" fillId="9" borderId="14" xfId="0" applyFont="1" applyFill="1" applyBorder="1" applyAlignment="1">
      <alignment horizontal="center" vertical="center" textRotation="90" wrapText="1"/>
    </xf>
    <xf numFmtId="0" fontId="4" fillId="0" borderId="5" xfId="0" applyFont="1" applyBorder="1" applyAlignment="1" applyProtection="1">
      <alignment horizontal="left" vertical="center"/>
      <protection locked="0"/>
    </xf>
    <xf numFmtId="0" fontId="0" fillId="7" borderId="5" xfId="0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4" fillId="9" borderId="9" xfId="0" applyFont="1" applyFill="1" applyBorder="1" applyAlignment="1">
      <alignment wrapText="1"/>
    </xf>
    <xf numFmtId="0" fontId="4" fillId="9" borderId="3" xfId="0" applyFont="1" applyFill="1" applyBorder="1" applyAlignment="1">
      <alignment vertical="center" wrapText="1"/>
    </xf>
    <xf numFmtId="0" fontId="33" fillId="16" borderId="3" xfId="0" applyFont="1" applyFill="1" applyBorder="1" applyAlignment="1">
      <alignment horizontal="left" vertical="top" wrapText="1"/>
    </xf>
    <xf numFmtId="164" fontId="33" fillId="16" borderId="3" xfId="0" applyNumberFormat="1" applyFont="1" applyFill="1" applyBorder="1" applyAlignment="1">
      <alignment horizontal="left" vertical="top" wrapText="1"/>
    </xf>
    <xf numFmtId="0" fontId="34" fillId="0" borderId="5" xfId="0" applyFont="1" applyBorder="1" applyProtection="1">
      <protection locked="0"/>
    </xf>
    <xf numFmtId="0" fontId="34" fillId="0" borderId="0" xfId="0" applyFont="1"/>
    <xf numFmtId="2" fontId="34" fillId="0" borderId="5" xfId="0" applyNumberFormat="1" applyFont="1" applyBorder="1" applyProtection="1">
      <protection locked="0"/>
    </xf>
    <xf numFmtId="14" fontId="34" fillId="0" borderId="5" xfId="0" applyNumberFormat="1" applyFont="1" applyBorder="1" applyProtection="1">
      <protection locked="0"/>
    </xf>
    <xf numFmtId="0" fontId="34" fillId="0" borderId="5" xfId="0" applyFont="1" applyBorder="1"/>
    <xf numFmtId="0" fontId="35" fillId="0" borderId="0" xfId="0" applyFont="1" applyAlignment="1" applyProtection="1">
      <alignment horizontal="left" vertical="top"/>
      <protection locked="0"/>
    </xf>
    <xf numFmtId="0" fontId="35" fillId="9" borderId="9" xfId="0" applyFont="1" applyFill="1" applyBorder="1" applyAlignment="1">
      <alignment horizontal="left" vertical="top"/>
    </xf>
    <xf numFmtId="0" fontId="35" fillId="9" borderId="0" xfId="0" applyFont="1" applyFill="1" applyAlignment="1">
      <alignment horizontal="left" vertical="top"/>
    </xf>
    <xf numFmtId="2" fontId="35" fillId="9" borderId="0" xfId="0" applyNumberFormat="1" applyFont="1" applyFill="1" applyAlignment="1">
      <alignment horizontal="left" vertical="top"/>
    </xf>
    <xf numFmtId="0" fontId="35" fillId="2" borderId="0" xfId="0" applyFont="1" applyFill="1" applyAlignment="1" applyProtection="1">
      <alignment horizontal="left" vertical="top"/>
      <protection locked="0"/>
    </xf>
    <xf numFmtId="0" fontId="35" fillId="2" borderId="14" xfId="0" applyFont="1" applyFill="1" applyBorder="1" applyAlignment="1" applyProtection="1">
      <alignment horizontal="left" vertical="top"/>
      <protection locked="0"/>
    </xf>
    <xf numFmtId="22" fontId="34" fillId="0" borderId="0" xfId="0" applyNumberFormat="1" applyFont="1"/>
    <xf numFmtId="0" fontId="34" fillId="10" borderId="0" xfId="0" applyFont="1" applyFill="1"/>
    <xf numFmtId="0" fontId="18" fillId="13" borderId="0" xfId="0" applyFont="1" applyFill="1" applyAlignment="1">
      <alignment vertical="top" wrapText="1"/>
    </xf>
    <xf numFmtId="0" fontId="19" fillId="13" borderId="0" xfId="0" applyFont="1" applyFill="1" applyAlignment="1">
      <alignment vertical="top" wrapText="1"/>
    </xf>
    <xf numFmtId="0" fontId="4" fillId="11" borderId="0" xfId="0" applyFont="1" applyFill="1" applyAlignment="1">
      <alignment horizontal="left" vertical="top" wrapText="1"/>
    </xf>
    <xf numFmtId="0" fontId="4" fillId="18" borderId="0" xfId="0" applyFont="1" applyFill="1" applyAlignment="1">
      <alignment horizontal="left" vertical="top" wrapText="1"/>
    </xf>
    <xf numFmtId="164" fontId="4" fillId="11" borderId="0" xfId="0" applyNumberFormat="1" applyFont="1" applyFill="1" applyAlignment="1">
      <alignment horizontal="left" vertical="top" wrapText="1"/>
    </xf>
    <xf numFmtId="14" fontId="4" fillId="17" borderId="0" xfId="0" applyNumberFormat="1" applyFont="1" applyFill="1" applyAlignment="1">
      <alignment horizontal="left" vertical="top" wrapText="1"/>
    </xf>
    <xf numFmtId="2" fontId="4" fillId="11" borderId="0" xfId="0" applyNumberFormat="1" applyFont="1" applyFill="1" applyAlignment="1">
      <alignment horizontal="left" vertical="top" wrapText="1"/>
    </xf>
    <xf numFmtId="0" fontId="15" fillId="16" borderId="3" xfId="0" applyFont="1" applyFill="1" applyBorder="1" applyAlignment="1">
      <alignment vertical="top" wrapText="1"/>
    </xf>
    <xf numFmtId="0" fontId="0" fillId="0" borderId="7" xfId="0" applyBorder="1"/>
    <xf numFmtId="0" fontId="6" fillId="20" borderId="3" xfId="0" applyFont="1" applyFill="1" applyBorder="1"/>
    <xf numFmtId="0" fontId="6" fillId="20" borderId="4" xfId="0" applyFont="1" applyFill="1" applyBorder="1"/>
    <xf numFmtId="0" fontId="0" fillId="0" borderId="7" xfId="0" applyBorder="1" applyAlignment="1">
      <alignment horizontal="left"/>
    </xf>
    <xf numFmtId="0" fontId="1" fillId="21" borderId="0" xfId="0" applyFont="1" applyFill="1" applyAlignment="1">
      <alignment horizontal="left" vertical="top" wrapText="1"/>
    </xf>
    <xf numFmtId="0" fontId="1" fillId="21" borderId="0" xfId="0" applyFont="1" applyFill="1" applyAlignment="1">
      <alignment horizontal="center" vertical="top" wrapText="1"/>
    </xf>
    <xf numFmtId="0" fontId="21" fillId="0" borderId="0" xfId="0" applyFont="1" applyAlignment="1">
      <alignment horizontal="left" wrapText="1"/>
    </xf>
    <xf numFmtId="0" fontId="20" fillId="0" borderId="0" xfId="0" applyFont="1" applyAlignment="1">
      <alignment horizontal="left" wrapText="1"/>
    </xf>
    <xf numFmtId="0" fontId="39" fillId="0" borderId="0" xfId="0" applyFont="1" applyAlignment="1">
      <alignment horizontal="left"/>
    </xf>
    <xf numFmtId="0" fontId="36" fillId="0" borderId="17" xfId="0" applyFont="1" applyBorder="1" applyAlignment="1">
      <alignment wrapText="1"/>
    </xf>
    <xf numFmtId="0" fontId="20" fillId="0" borderId="17" xfId="0" applyFont="1" applyBorder="1" applyAlignment="1">
      <alignment wrapText="1"/>
    </xf>
    <xf numFmtId="0" fontId="0" fillId="0" borderId="0" xfId="0" applyAlignment="1">
      <alignment horizontal="left" vertical="top"/>
    </xf>
    <xf numFmtId="0" fontId="4" fillId="4" borderId="5" xfId="0" applyFont="1" applyFill="1" applyBorder="1" applyAlignment="1">
      <alignment vertical="center"/>
    </xf>
    <xf numFmtId="0" fontId="34" fillId="10" borderId="4" xfId="0" applyFont="1" applyFill="1" applyBorder="1" applyAlignment="1">
      <alignment horizontal="center"/>
    </xf>
    <xf numFmtId="0" fontId="4" fillId="8" borderId="5" xfId="0" applyFont="1" applyFill="1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41" fillId="0" borderId="0" xfId="0" applyFont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4" fillId="7" borderId="8" xfId="0" applyFont="1" applyFill="1" applyBorder="1"/>
    <xf numFmtId="0" fontId="4" fillId="7" borderId="6" xfId="0" applyFont="1" applyFill="1" applyBorder="1"/>
    <xf numFmtId="0" fontId="0" fillId="0" borderId="4" xfId="0" applyBorder="1"/>
    <xf numFmtId="0" fontId="0" fillId="0" borderId="2" xfId="0" applyBorder="1"/>
    <xf numFmtId="0" fontId="0" fillId="0" borderId="11" xfId="0" applyBorder="1"/>
    <xf numFmtId="0" fontId="0" fillId="0" borderId="13" xfId="0" applyBorder="1"/>
    <xf numFmtId="0" fontId="7" fillId="20" borderId="2" xfId="0" applyFont="1" applyFill="1" applyBorder="1" applyAlignment="1">
      <alignment vertical="top"/>
    </xf>
    <xf numFmtId="0" fontId="23" fillId="0" borderId="6" xfId="0" applyFont="1" applyBorder="1" applyAlignment="1">
      <alignment horizontal="left" vertical="center"/>
    </xf>
    <xf numFmtId="0" fontId="23" fillId="0" borderId="7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49" fontId="15" fillId="7" borderId="9" xfId="0" applyNumberFormat="1" applyFont="1" applyFill="1" applyBorder="1" applyAlignment="1">
      <alignment horizontal="left" vertical="center" wrapText="1"/>
    </xf>
    <xf numFmtId="49" fontId="15" fillId="7" borderId="0" xfId="0" applyNumberFormat="1" applyFont="1" applyFill="1" applyAlignment="1">
      <alignment horizontal="left" vertical="center" wrapText="1"/>
    </xf>
    <xf numFmtId="49" fontId="15" fillId="7" borderId="14" xfId="0" applyNumberFormat="1" applyFont="1" applyFill="1" applyBorder="1" applyAlignment="1">
      <alignment horizontal="left" vertical="center" wrapText="1"/>
    </xf>
    <xf numFmtId="49" fontId="15" fillId="0" borderId="9" xfId="0" applyNumberFormat="1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 vertical="center" wrapText="1"/>
    </xf>
    <xf numFmtId="49" fontId="15" fillId="0" borderId="14" xfId="0" applyNumberFormat="1" applyFont="1" applyBorder="1" applyAlignment="1">
      <alignment horizontal="left" vertical="center" wrapText="1"/>
    </xf>
    <xf numFmtId="49" fontId="15" fillId="5" borderId="9" xfId="0" applyNumberFormat="1" applyFont="1" applyFill="1" applyBorder="1" applyAlignment="1">
      <alignment horizontal="left" vertical="center" wrapText="1"/>
    </xf>
    <xf numFmtId="49" fontId="15" fillId="5" borderId="0" xfId="0" applyNumberFormat="1" applyFont="1" applyFill="1" applyAlignment="1">
      <alignment horizontal="left" vertical="center" wrapText="1"/>
    </xf>
    <xf numFmtId="49" fontId="15" fillId="5" borderId="14" xfId="0" applyNumberFormat="1" applyFont="1" applyFill="1" applyBorder="1" applyAlignment="1">
      <alignment horizontal="left" vertical="center" wrapText="1"/>
    </xf>
    <xf numFmtId="49" fontId="15" fillId="6" borderId="9" xfId="0" applyNumberFormat="1" applyFont="1" applyFill="1" applyBorder="1" applyAlignment="1">
      <alignment horizontal="left" vertical="center" wrapText="1"/>
    </xf>
    <xf numFmtId="49" fontId="15" fillId="6" borderId="0" xfId="0" applyNumberFormat="1" applyFont="1" applyFill="1" applyAlignment="1">
      <alignment horizontal="left" vertical="center" wrapText="1"/>
    </xf>
    <xf numFmtId="49" fontId="15" fillId="6" borderId="14" xfId="0" applyNumberFormat="1" applyFont="1" applyFill="1" applyBorder="1" applyAlignment="1">
      <alignment horizontal="left" vertical="center" wrapText="1"/>
    </xf>
    <xf numFmtId="49" fontId="15" fillId="4" borderId="9" xfId="0" applyNumberFormat="1" applyFont="1" applyFill="1" applyBorder="1" applyAlignment="1">
      <alignment horizontal="left" vertical="center" wrapText="1"/>
    </xf>
    <xf numFmtId="49" fontId="15" fillId="4" borderId="0" xfId="0" applyNumberFormat="1" applyFont="1" applyFill="1" applyAlignment="1">
      <alignment horizontal="left" vertical="center" wrapText="1"/>
    </xf>
    <xf numFmtId="49" fontId="15" fillId="4" borderId="14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left" vertical="center" wrapText="1"/>
    </xf>
    <xf numFmtId="49" fontId="15" fillId="0" borderId="11" xfId="0" applyNumberFormat="1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wrapText="1"/>
    </xf>
    <xf numFmtId="0" fontId="22" fillId="10" borderId="2" xfId="0" applyFont="1" applyFill="1" applyBorder="1" applyAlignment="1">
      <alignment horizontal="left"/>
    </xf>
    <xf numFmtId="0" fontId="22" fillId="10" borderId="4" xfId="0" applyFont="1" applyFill="1" applyBorder="1" applyAlignment="1">
      <alignment horizontal="left"/>
    </xf>
    <xf numFmtId="0" fontId="28" fillId="0" borderId="13" xfId="0" applyFont="1" applyBorder="1" applyAlignment="1">
      <alignment horizontal="left"/>
    </xf>
    <xf numFmtId="0" fontId="28" fillId="0" borderId="11" xfId="0" applyFont="1" applyBorder="1" applyAlignment="1">
      <alignment horizontal="left"/>
    </xf>
    <xf numFmtId="0" fontId="30" fillId="10" borderId="6" xfId="0" applyFont="1" applyFill="1" applyBorder="1" applyAlignment="1">
      <alignment horizontal="left"/>
    </xf>
    <xf numFmtId="0" fontId="30" fillId="10" borderId="8" xfId="0" applyFont="1" applyFill="1" applyBorder="1" applyAlignment="1">
      <alignment horizontal="left"/>
    </xf>
    <xf numFmtId="0" fontId="0" fillId="0" borderId="13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top"/>
    </xf>
    <xf numFmtId="0" fontId="0" fillId="9" borderId="3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left" vertical="top" wrapText="1"/>
    </xf>
    <xf numFmtId="0" fontId="7" fillId="20" borderId="11" xfId="0" applyFont="1" applyFill="1" applyBorder="1" applyAlignment="1">
      <alignment horizontal="left" vertical="top" wrapText="1"/>
    </xf>
    <xf numFmtId="0" fontId="7" fillId="20" borderId="6" xfId="0" applyFont="1" applyFill="1" applyBorder="1" applyAlignment="1">
      <alignment horizontal="left" vertical="top" wrapText="1"/>
    </xf>
    <xf numFmtId="0" fontId="7" fillId="20" borderId="8" xfId="0" applyFont="1" applyFill="1" applyBorder="1" applyAlignment="1">
      <alignment horizontal="left" vertical="top" wrapText="1"/>
    </xf>
    <xf numFmtId="0" fontId="0" fillId="8" borderId="0" xfId="0" applyFill="1" applyAlignment="1">
      <alignment horizontal="left" vertical="center" wrapText="1"/>
    </xf>
    <xf numFmtId="0" fontId="0" fillId="8" borderId="0" xfId="0" applyFill="1" applyAlignment="1">
      <alignment horizontal="left" vertical="center"/>
    </xf>
    <xf numFmtId="0" fontId="21" fillId="0" borderId="17" xfId="0" applyFont="1" applyBorder="1" applyAlignment="1">
      <alignment horizontal="left" wrapText="1"/>
    </xf>
    <xf numFmtId="0" fontId="0" fillId="8" borderId="0" xfId="0" applyFill="1" applyAlignment="1">
      <alignment horizontal="left" vertical="top" wrapText="1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49" fontId="8" fillId="4" borderId="2" xfId="0" applyNumberFormat="1" applyFont="1" applyFill="1" applyBorder="1" applyAlignment="1">
      <alignment horizontal="center"/>
    </xf>
    <xf numFmtId="49" fontId="8" fillId="4" borderId="4" xfId="0" applyNumberFormat="1" applyFont="1" applyFill="1" applyBorder="1" applyAlignment="1">
      <alignment horizontal="center"/>
    </xf>
    <xf numFmtId="0" fontId="0" fillId="4" borderId="0" xfId="0" applyFill="1" applyAlignment="1">
      <alignment horizontal="left" vertical="center" wrapText="1"/>
    </xf>
    <xf numFmtId="0" fontId="0" fillId="4" borderId="0" xfId="0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180">
    <dxf>
      <fill>
        <patternFill>
          <bgColor theme="2"/>
        </patternFill>
      </fill>
    </dxf>
    <dxf>
      <font>
        <b val="0"/>
        <i val="0"/>
      </font>
      <fill>
        <patternFill>
          <bgColor theme="2"/>
        </patternFill>
      </fill>
    </dxf>
    <dxf>
      <fill>
        <patternFill patternType="none">
          <bgColor auto="1"/>
        </patternFill>
      </fill>
      <border>
        <top style="thin">
          <color auto="1"/>
        </top>
        <bottom style="thin">
          <color auto="1"/>
        </bottom>
      </border>
    </dxf>
    <dxf>
      <fill>
        <patternFill>
          <fgColor auto="1"/>
          <bgColor rgb="FFFF9B9B"/>
        </patternFill>
      </fill>
    </dxf>
    <dxf>
      <fill>
        <patternFill>
          <fgColor auto="1"/>
          <bgColor rgb="FFFF9B9B"/>
        </patternFill>
      </fill>
    </dxf>
    <dxf>
      <fill>
        <patternFill>
          <fgColor auto="1"/>
          <bgColor rgb="FFFF9B9B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alignment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border outline="0">
        <left style="thin">
          <color theme="9"/>
        </left>
        <top style="thin">
          <color theme="9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theme="9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alignment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border outline="0">
        <left style="thin">
          <color theme="9"/>
        </left>
        <top style="thin">
          <color theme="9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theme="9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2" tint="-9.9978637043366805E-2"/>
        </patternFill>
      </fill>
      <alignment horizontal="left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2" tint="-9.9978637043366805E-2"/>
        </patternFill>
      </fill>
      <alignment horizontal="left" vertical="top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>
          <bgColor theme="2" tint="-9.9978637043366805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outline="0"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indexed="8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fill>
        <patternFill patternType="solid">
          <fgColor indexed="0"/>
          <bgColor theme="2" tint="-0.249977111117893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left style="thin">
          <color theme="6"/>
        </left>
        <right style="thin">
          <color theme="6"/>
        </right>
        <top style="thin">
          <color theme="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ptos Narrow"/>
        <family val="2"/>
        <scheme val="minor"/>
      </font>
      <fill>
        <patternFill patternType="solid">
          <fgColor theme="6"/>
          <bgColor theme="6"/>
        </patternFill>
      </fill>
      <alignment horizontal="general" vertical="bottom" textRotation="0" wrapText="1" indent="0" justifyLastLine="0" shrinkToFit="0" readingOrder="0"/>
      <protection locked="1"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FFF2CC"/>
        </patternFill>
      </fill>
    </dxf>
    <dxf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fgColor indexed="64"/>
          <bgColor theme="2" tint="-9.9978637043366805E-2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19" formatCode="d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rgb="FFFFF2CC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5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3" tint="0.89999084444715716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rgb="FFFFF2CC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alignment horizontal="center" vertical="center" textRotation="90" wrapText="1" indent="0" justifyLastLine="0" shrinkToFit="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/>
        <bottom style="thin">
          <color auto="1"/>
        </bottom>
        <vertical style="thin">
          <color auto="1"/>
        </vertical>
      </border>
    </dxf>
  </dxfs>
  <tableStyles count="2" defaultTableStyle="TableStyleMedium2" defaultPivotStyle="PivotStyleLight16">
    <tableStyle name="DATATABEL" pivot="0" count="1" xr9:uid="{04B02614-F30F-4FB5-8375-678EEFCD8033}">
      <tableStyleElement type="wholeTable" dxfId="179"/>
    </tableStyle>
    <tableStyle name="DATATABELRESULTATER" pivot="0" count="1" xr9:uid="{33B602B7-E2DC-4C69-995E-3D7CA582DA80}">
      <tableStyleElement type="wholeTable" dxfId="178"/>
    </tableStyle>
  </tableStyles>
  <colors>
    <mruColors>
      <color rgb="FFFFF2CC"/>
      <color rgb="FFFFF9E7"/>
      <color rgb="FFFF6600"/>
      <color rgb="FFFF8585"/>
      <color rgb="FFFF9B9B"/>
      <color rgb="FFFF97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133350</xdr:rowOff>
        </xdr:from>
        <xdr:to>
          <xdr:col>4</xdr:col>
          <xdr:colOff>238125</xdr:colOff>
          <xdr:row>7</xdr:row>
          <xdr:rowOff>57150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123825</xdr:rowOff>
        </xdr:from>
        <xdr:to>
          <xdr:col>4</xdr:col>
          <xdr:colOff>219075</xdr:colOff>
          <xdr:row>8</xdr:row>
          <xdr:rowOff>57150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133350</xdr:rowOff>
        </xdr:from>
        <xdr:to>
          <xdr:col>4</xdr:col>
          <xdr:colOff>219075</xdr:colOff>
          <xdr:row>12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11</xdr:row>
          <xdr:rowOff>123825</xdr:rowOff>
        </xdr:from>
        <xdr:to>
          <xdr:col>4</xdr:col>
          <xdr:colOff>219075</xdr:colOff>
          <xdr:row>13</xdr:row>
          <xdr:rowOff>57150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133350</xdr:rowOff>
        </xdr:from>
        <xdr:to>
          <xdr:col>4</xdr:col>
          <xdr:colOff>238125</xdr:colOff>
          <xdr:row>11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8825F8-CD42-4E02-A7B1-D7DB5ECA949C}" name="DATAARK" displayName="DATAARK" ref="B3:BB8" totalsRowShown="0" headerRowDxfId="177" tableBorderDxfId="176">
  <autoFilter ref="B3:BB8" xr:uid="{F48825F8-CD42-4E02-A7B1-D7DB5ECA949C}"/>
  <sortState xmlns:xlrd2="http://schemas.microsoft.com/office/spreadsheetml/2017/richdata2" ref="B4:BB8">
    <sortCondition ref="E3:E8"/>
  </sortState>
  <tableColumns count="53">
    <tableColumn id="1" xr3:uid="{E2DC70F8-05B7-4BF1-9336-3CACD95AC775}" name="JOURNALNR." dataDxfId="175">
      <calculatedColumnFormula>IF('OPLYSNINGER TIL AFLEVERING'!$C$11=0,"",'OPLYSNINGER TIL AFLEVERING'!$C$11)</calculatedColumnFormula>
    </tableColumn>
    <tableColumn id="2" xr3:uid="{A9EF3760-B303-4D51-909D-A9933D678105}" name="LOKALITETSNAVN" dataDxfId="174">
      <calculatedColumnFormula>IF('OPLYSNINGER TIL AFLEVERING'!$C$12=0,"",'OPLYSNINGER TIL AFLEVERING'!$C$12)</calculatedColumnFormula>
    </tableColumn>
    <tableColumn id="3" xr3:uid="{C4C44829-1036-41A9-9645-2273ED8F5308}" name="STEDNR." dataDxfId="173">
      <calculatedColumnFormula>IF('OPLYSNINGER TIL AFLEVERING'!$C$13=0,"",'OPLYSNINGER TIL AFLEVERING'!$C$13)</calculatedColumnFormula>
    </tableColumn>
    <tableColumn id="4" xr3:uid="{B3F07F27-25C4-480C-9B27-104D86DD692C}" name="RÆKKENUMRE" dataDxfId="172">
      <calculatedColumnFormula array="1">IFERROR(VALUE(MID(DATAARK[[#This Row],[PRØVE-NR.]],2,MIN(FIND({"A";"B";"C";"D";"E";"F";"G";"H"},DATAARK[[#This Row],[PRØVE-NR.]]&amp;"ABCDEFGH"))-2)),1)</calculatedColumnFormula>
    </tableColumn>
    <tableColumn id="5" xr3:uid="{1680CAFD-74EF-4381-B08A-FA05BC3CF823}" name="FHM 4296/" dataDxfId="171">
      <calculatedColumnFormula>IF('OPLYSNINGER TIL AFLEVERING'!$C$35=0,"",'OPLYSNINGER TIL AFLEVERING'!$C$35)</calculatedColumnFormula>
    </tableColumn>
    <tableColumn id="6" xr3:uid="{39B8E13D-6D33-4904-8C66-73D4D7A0B72A}" name="PRØVE-NR." dataDxfId="170"/>
    <tableColumn id="7" xr3:uid="{01308632-CEFE-4C16-B5A1-A62262D814AE}" name="UNDERNR." dataDxfId="169"/>
    <tableColumn id="8" xr3:uid="{D1C51C8A-A9CE-453A-86D9-22093969783F}" name="KURSORISK" dataDxfId="168"/>
    <tableColumn id="9" xr3:uid="{5EC54560-0E6A-437C-9462-4C72620FC09A}" name="EGNET TIL _x000a_MAKRO-ANALYSE" dataDxfId="167"/>
    <tableColumn id="10" xr3:uid="{CFAF603C-25E9-43ED-971C-88490F6D3CA6}" name="EGNET TIL _x000a_VEDANALYSE" dataDxfId="166"/>
    <tableColumn id="11" xr3:uid="{18EB474C-3FD9-4005-BE2A-F2F48E3E6CAB}" name="EGNET TIL _x000a_C14 DATERING" dataDxfId="165"/>
    <tableColumn id="12" xr3:uid="{0A3482B6-3C2D-4C6C-8879-BBA1E31E8D0A}" name="KORN" dataDxfId="164"/>
    <tableColumn id="13" xr3:uid="{77EFC1C0-F5E1-4848-AE8C-C7F3C125F8B8}" name="FRØ" dataDxfId="163"/>
    <tableColumn id="14" xr3:uid="{8969DB03-C848-45DB-8F83-6E44CB25A28D}" name="TRÆ" dataDxfId="162"/>
    <tableColumn id="15" xr3:uid="{897DF2B0-47ED-4576-9574-6E6FE0D35314}" name="BEMÆRKNINGER VEDR. KURSORISK GENNEMSYN" dataDxfId="161"/>
    <tableColumn id="16" xr3:uid="{EA58ECA9-038A-4B08-A413-6F99E5DC5515}" name="ANSVARLIG FOR GENNEMSYN" dataDxfId="160"/>
    <tableColumn id="17" xr3:uid="{E4CBAE16-4B42-4E23-B0CA-168FFC6A4986}" name="BESTILLINGER" dataDxfId="159"/>
    <tableColumn id="18" xr3:uid="{6FB8BB4B-C82E-49F0-BD27-7083ACAD8EDB}" name="MAKRO-ANALYSE" dataDxfId="158"/>
    <tableColumn id="19" xr3:uid="{4B5BBB7F-DBD2-490E-B20C-51F61F37CDB0}" name="TRÆKULSANALYSE" dataDxfId="157"/>
    <tableColumn id="20" xr3:uid="{EA7451D8-691B-4757-B8B7-AD6D28B22D49}" name="TRÆKUL (KUSORISK)" dataDxfId="156"/>
    <tableColumn id="21" xr3:uid="{3B75F330-1EC2-42EC-B38D-5A0DF18C6FC7}" name="14C-UDTAG._x000a_(ANTAL FRA PRØVE)" dataDxfId="155"/>
    <tableColumn id="22" xr3:uid="{FFF0BE73-DC9D-4B05-8141-C13AAAE75483}" name="BEMÆRKNINGER VEDR. _x000a_14C- UDTAGNINGER" dataDxfId="154"/>
    <tableColumn id="23" xr3:uid="{D81098EA-60DC-42A5-87AA-93D54F324384}" name="14C-UDTAG." dataDxfId="153"/>
    <tableColumn id="24" xr3:uid="{A4A60094-37CC-4D97-B376-949237492D69}" name="UDTAGNING NR. _x000a_(KUN VED FLERE END ÉN)" dataDxfId="152"/>
    <tableColumn id="25" xr3:uid="{D240F519-E957-4822-84F2-BBF3C8499EA1}" name="MATERIALE" dataDxfId="151"/>
    <tableColumn id="26" xr3:uid="{C7BC5723-3BC9-487F-B33E-DC6843418120}" name="ART / TAXON" dataDxfId="150"/>
    <tableColumn id="27" xr3:uid="{41FCE786-44BF-406A-9ED2-739FE45AA8E4}" name="KOMMENTAR / _x000a_COMMENTS" dataDxfId="149"/>
    <tableColumn id="28" xr3:uid="{2B0AE7D1-312B-49BD-BFF9-7F0FD721B998}" name="VÆGT (mg)" dataDxfId="148"/>
    <tableColumn id="29" xr3:uid="{4D8D8DB1-E1A7-4D0B-BBB3-77034E2EE195}" name="ALTERNATIV PRØVE" dataDxfId="147"/>
    <tableColumn id="30" xr3:uid="{0A40A2D6-FF66-474C-A4C9-25E999DC9DCF}" name="QUERCUS" dataDxfId="146"/>
    <tableColumn id="31" xr3:uid="{2FEE23F6-89AC-410D-A04C-05759C2E271B}" name="FAGUS" dataDxfId="145"/>
    <tableColumn id="32" xr3:uid="{4A9CEDD6-32BA-4538-AD0C-7A831479146A}" name="ANSVARLIG FOR UDTAGNINGER" dataDxfId="144"/>
    <tableColumn id="33" xr3:uid="{2CDCE3C8-7ED8-4BBC-A564-67A9E8C40B30}" name="DATERINGSLAB." dataDxfId="143"/>
    <tableColumn id="34" xr3:uid="{7926B30E-ED5A-44D4-8F87-FB84EB0216F6}" name="14C-DAT." dataDxfId="142"/>
    <tableColumn id="35" xr3:uid="{7D93B9F9-4023-4868-9555-806375A1ABAA}" name="14C PRØVEID_x000a_SAMPLE NAME" dataDxfId="141">
      <calculatedColumnFormula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calculatedColumnFormula>
    </tableColumn>
    <tableColumn id="36" xr3:uid="{343CAD5E-3DEF-45B3-B97E-2A918A5CACD3}" name="SAMPLE CODE_x000a_POZNAN/AARHUS" dataDxfId="140">
      <calculatedColumnFormula array="1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calculatedColumnFormula>
    </tableColumn>
    <tableColumn id="37" xr3:uid="{FB712BDF-06F8-46AB-BFC7-30F1CF09F9E1}" name="DATERING (14C AGE)" dataDxfId="139">
      <calculatedColumnFormula array="1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calculatedColumnFormula>
    </tableColumn>
    <tableColumn id="38" xr3:uid="{C89D56F7-63C2-4E6E-B182-3D775D922BF9}" name="FEJLMARGIN (ERR.2)" dataDxfId="138">
      <calculatedColumnFormula array="1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calculatedColumnFormula>
    </tableColumn>
    <tableColumn id="39" xr3:uid="{B8E09C9E-AFF5-47C6-BD2F-961956AE3F39}" name="KALIBRERET" dataDxfId="137"/>
    <tableColumn id="40" xr3:uid="{EDF1EE55-5777-40DB-B51C-6B825824A8DC}" name="ARKÆOLOGISK" dataDxfId="136"/>
    <tableColumn id="41" xr3:uid="{7D0EF03C-E7CD-4D5B-8C0B-5E4FE4993B28}" name="INDSAMLINGSDATO" dataDxfId="135"/>
    <tableColumn id="42" xr3:uid="{7557A334-DA21-481E-B66D-0D51A6E9E921}" name="PRØVE-STØRRELSE_x000a_(LITER)" dataDxfId="134"/>
    <tableColumn id="43" xr3:uid="{B098FED1-CEA3-4CA0-A00A-04620E249FFA}" name="A-NR." dataDxfId="133"/>
    <tableColumn id="44" xr3:uid="{6C537804-DA7D-4C59-882E-4F269E1B21D4}" name="LAG NR." dataDxfId="132"/>
    <tableColumn id="45" xr3:uid="{7911696E-9FE5-4357-82C8-6A58CD4514AC}" name="ANLÆGS TYPE _x000a_(søgbar indtastning)" dataDxfId="131"/>
    <tableColumn id="46" xr3:uid="{5308A7AE-8254-44A9-8432-85694225B2BF}" name="K.-NR." dataDxfId="130"/>
    <tableColumn id="47" xr3:uid="{410573D2-9928-4EB4-9935-3E8B09BE0F1E}" name="KONSTRUKTIONSTYPE_x000a_(søgbar indtastning)" dataDxfId="129"/>
    <tableColumn id="48" xr3:uid="{815F981F-A5C5-4A72-879B-557E28C7A976}" name="ARKÆOLOGISK_x000a_DATERING" dataDxfId="128"/>
    <tableColumn id="49" xr3:uid="{44E359C5-11B4-4B53-A936-222F3945464D}" name="ARKÆOLOGENS BEMÆRKNINGER" dataDxfId="127"/>
    <tableColumn id="50" xr3:uid="{7D05F8D8-45F4-47F1-A953-3EE612C7A413}" name="ANSVARLIG ARKÆOLOG" dataDxfId="126"/>
    <tableColumn id="51" xr3:uid="{B3B38DF9-3794-42DE-9A02-455640F6A3B8}" name="AFRAPPORTERING" dataDxfId="125"/>
    <tableColumn id="52" xr3:uid="{46086CAF-1FEA-4977-9CB4-E97F55AE1173}" name="AFRAPPORTERING _x000a_C14-DEL" dataDxfId="124">
      <calculatedColumnFormula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calculatedColumnFormula>
    </tableColumn>
    <tableColumn id="53" xr3:uid="{6AB19C83-CD43-47DF-BCB9-640DD454C18B}" name="AFRAPPORTERING _x000a_TEKST" dataDxfId="123">
      <calculatedColumnFormula array="1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calculatedColumnFormula>
    </tableColumn>
  </tableColumns>
  <tableStyleInfo name="DATATABEL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1A99076-3AB7-4355-A5EF-46C4CD291778}" name="PRØVEKATEGORIER" displayName="PRØVEKATEGORIER" ref="AF22:AF31" totalsRowShown="0" headerRowDxfId="9" dataDxfId="8" tableBorderDxfId="7">
  <autoFilter ref="AF22:AF31" xr:uid="{11A99076-3AB7-4355-A5EF-46C4CD291778}">
    <filterColumn colId="0" hiddenButton="1"/>
  </autoFilter>
  <sortState xmlns:xlrd2="http://schemas.microsoft.com/office/spreadsheetml/2017/richdata2" ref="AF23:AF30">
    <sortCondition ref="AF21:AF29"/>
  </sortState>
  <tableColumns count="1">
    <tableColumn id="1" xr3:uid="{B3E21E67-A2E6-44C7-A544-CF7BF463D158}" name="Kategorier" dataDxfId="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1614A27-E2DD-4B82-A5C9-2AC3C74F70F1}" name="DATAANDRE" displayName="DATAANDRE" ref="B3:D18" totalsRowShown="0" headerRowDxfId="122" headerRowBorderDxfId="121" tableBorderDxfId="120" totalsRowBorderDxfId="119">
  <autoFilter ref="B3:D18" xr:uid="{D1614A27-E2DD-4B82-A5C9-2AC3C74F70F1}"/>
  <tableColumns count="3">
    <tableColumn id="1" xr3:uid="{64858B4B-E99A-48A1-8A10-B0D36CF508F6}" name="PRØVE-NR." dataDxfId="118"/>
    <tableColumn id="2" xr3:uid="{44B9F267-BAC5-4460-A7F7-E977DB28AEBD}" name="PRØVE TYPE" dataDxfId="117"/>
    <tableColumn id="3" xr3:uid="{FEAB9D56-CC6F-4E9E-A640-2D1A9141C449}" name="BESKIVELSE_x000a_/ ØNSKER" dataDxfId="11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9E94AA4-96CA-43A7-9AD7-E3F49C051F0C}" name="MUDANLÆG" displayName="MUDANLÆG" ref="F4:G192" totalsRowShown="0" headerRowDxfId="115" headerRowBorderDxfId="114" tableBorderDxfId="113" totalsRowBorderDxfId="112">
  <autoFilter ref="F4:G192" xr:uid="{19E94AA4-96CA-43A7-9AD7-E3F49C051F0C}"/>
  <sortState xmlns:xlrd2="http://schemas.microsoft.com/office/spreadsheetml/2017/richdata2" ref="F5:G192">
    <sortCondition ref="F4:F192"/>
  </sortState>
  <tableColumns count="2">
    <tableColumn id="1" xr3:uid="{D0ADF9B9-2278-4E07-ADFA-EDEA9A669D7D}" name="Hovedgruppe" dataDxfId="111"/>
    <tableColumn id="2" xr3:uid="{DA42183F-C6AD-416B-AAF1-FAF65CFD959E}" name="Undergruppe" dataDxfId="11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EF741EE-6D28-485C-9B86-F3A6ACFF9F9D}" name="POZNAN" displayName="POZNAN" ref="K6:AA8" totalsRowShown="0" headerRowDxfId="109" dataDxfId="108" tableBorderDxfId="107">
  <autoFilter ref="K6:AA8" xr:uid="{2EF741EE-6D28-485C-9B86-F3A6ACFF9F9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4" xr3:uid="{D69AD406-401D-4491-B2FA-0C6A0BE5435F}" name="Job no." dataDxfId="106"/>
    <tableColumn id="1" xr3:uid="{379DF1D4-2F7C-4BF9-9A91-B21DCFF49F67}" name="Sample Code2" dataDxfId="105"/>
    <tableColumn id="2" xr3:uid="{FB8ABD89-4B6D-4056-8FE4-8880A99A958B}" name="Sample name" dataDxfId="104"/>
    <tableColumn id="3" xr3:uid="{3A9646DF-F39B-4734-9DE2-3EFF9A30F85E}" name="Material" dataDxfId="103"/>
    <tableColumn id="4" xr3:uid="{D57AB170-7A48-456F-BDED-94557C043A5D}" name="C [mg]" dataDxfId="102"/>
    <tableColumn id="5" xr3:uid="{5C044CCF-0F7F-4B32-8268-394E4BBB3465}" name="AMS date" dataDxfId="101"/>
    <tableColumn id="6" xr3:uid="{724EA7AC-6E15-4B4B-9736-1E265B6B0E8D}" name="pMC" dataDxfId="100"/>
    <tableColumn id="7" xr3:uid="{5712F934-4BB8-47B7-A517-AA0B77C37652}" name="Err." dataDxfId="99"/>
    <tableColumn id="8" xr3:uid="{DD6E98BC-71A1-4895-861F-CD7C3D0C2E90}" name="Age 14C" dataDxfId="98"/>
    <tableColumn id="9" xr3:uid="{7D81BE84-C6E2-4F52-B22E-C442AAAA2DF1}" name="Err.2" dataDxfId="97"/>
    <tableColumn id="10" xr3:uid="{E6A0EE0C-8681-44DE-932B-33E4F3D62E86}" name="d13C - AMS" dataDxfId="96"/>
    <tableColumn id="11" xr3:uid="{B177A86C-71AA-43CC-8F2C-611738DF68AE}" name="Err.3" dataDxfId="95"/>
    <tableColumn id="12" xr3:uid="{675B51B3-68B4-4492-9623-802B6D06058E}" name="Current microams" dataDxfId="94"/>
    <tableColumn id="15" xr3:uid="{8136F965-FC4E-42A8-A30D-036DB9974195}" name="SAMPLENAME" dataDxfId="93">
      <calculatedColumnFormula>IFERROR(_xlfn.IFNA(TRIM(LEFT(POZNAN[[#This Row],[Sample name]],IFERROR(FIND("P",POZNAN[[#This Row],[Sample name]],4),FIND("X",POZNAN[[#This Row],[Sample name]],4))-1)
&amp;" "&amp;MID(POZNAN[[#This Row],[Sample name]],IFERROR(FIND("P",POZNAN[[#This Row],[Sample name]],4),FIND("X",POZNAN[[#This Row],[Sample name]],4)),7)),""),"")</calculatedColumnFormula>
    </tableColumn>
    <tableColumn id="13" xr3:uid="{677A0DB0-0740-4C83-B4C6-CB1B1F3C77EA}" name="POZ KODE" dataDxfId="92">
      <calculatedColumnFormula>IF(POZNAN[[#This Row],[Sample Code2]]="","",POZNAN[[#This Row],[Sample Code2]])</calculatedColumnFormula>
    </tableColumn>
    <tableColumn id="16" xr3:uid="{3FF7FF92-314D-4DCD-9F36-3773955AD403}" name="14CAGE" dataDxfId="91">
      <calculatedColumnFormula>POZNAN[[#This Row],[Age 14C]]</calculatedColumnFormula>
    </tableColumn>
    <tableColumn id="17" xr3:uid="{533AE85E-3813-483F-97AF-000C20CD26CA}" name="STD.2" dataDxfId="90">
      <calculatedColumnFormula>POZNAN[[#This Row],[Err.2]]</calculatedColumnFormula>
    </tableColumn>
  </tableColumns>
  <tableStyleInfo name="DATATABELRESULTATER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264A36A-151D-4C8C-AC6B-39C0B72C05CB}" name="AARHUS" displayName="AARHUS" ref="AC6:AT8" totalsRowShown="0" headerRowDxfId="89" dataDxfId="88">
  <autoFilter ref="AC6:AT8" xr:uid="{8264A36A-151D-4C8C-AC6B-39C0B72C05C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162FFEB2-4563-4B1A-B56D-414134424A88}" name="SampleID" dataDxfId="87"/>
    <tableColumn id="2" xr3:uid="{E79B9ECF-AA6A-4440-95F4-941C85894C2E}" name="AAR" dataDxfId="86"/>
    <tableColumn id="3" xr3:uid="{79C7E405-DC8A-4DFD-B46A-75B0B850FEA8}" name="Name" dataDxfId="85"/>
    <tableColumn id="4" xr3:uid="{FD90C3DA-6D71-4390-A7FD-154EA036D828}" name="Material (species)" dataDxfId="84"/>
    <tableColumn id="5" xr3:uid="{C9FF003F-8428-42FA-8986-F9ED892EF659}" name="Submitter" dataDxfId="83"/>
    <tableColumn id="6" xr3:uid="{27156C29-D02A-4FCD-A164-5DCC4769D920}" name="pMC" dataDxfId="82"/>
    <tableColumn id="7" xr3:uid="{9D81FA29-4B69-481B-87CC-82FD7FCA1358}" name="StDev" dataDxfId="81"/>
    <tableColumn id="8" xr3:uid="{6555CD75-3574-4ED0-9866-A191160E98EC}" name="C14 age" dataDxfId="80"/>
    <tableColumn id="9" xr3:uid="{16901C72-3E89-49B7-81B6-D02C4DF8DEE6}" name="StDev2" dataDxfId="79"/>
    <tableColumn id="10" xr3:uid="{5401820C-ED58-47ED-8D26-B6A179E97666}" name="d13C_x000a_(dual-inlet)" dataDxfId="78"/>
    <tableColumn id="11" xr3:uid="{813B51F6-4F57-4FCA-A998-065C07879E74}" name="StDev3" dataDxfId="77"/>
    <tableColumn id="12" xr3:uid="{7E66BC29-4B2F-414B-BE4C-2B812B0ECC52}" name="Calibration and correction" dataDxfId="76"/>
    <tableColumn id="13" xr3:uid="{B1E105CD-31F3-45C4-AC02-489E00C50D18}" name="Calibrated age" dataDxfId="75"/>
    <tableColumn id="17" xr3:uid="{708DE725-2553-454E-96C8-FBCCFF6E82BD}" name="Uden journal nummer?" dataDxfId="74">
      <calculatedColumnFormula>IF(AARHUS[[#This Row],[Name]]="","",ISNUMBER(MID(AARHUS[[#This Row],[Name]],2,1)*1))</calculatedColumnFormula>
    </tableColumn>
    <tableColumn id="18" xr3:uid="{FA6A6855-FA4F-4061-A915-6BB14948ED6A}" name="14C PRØVEID" dataDxfId="73">
      <calculatedColumnFormula>IF(AARHUS[[#This Row],[Name]]="","",IF(AARHUS[[#This Row],[Uden journal nummer?]],'OPLYSNINGER TIL AFLEVERING'!$C$11&amp;AARHUS[[#This Row],[Name]],AARHUS[[#This Row],[Name]]))</calculatedColumnFormula>
    </tableColumn>
    <tableColumn id="14" xr3:uid="{8EEC927E-5E4F-4EBF-83AC-B5280E7D4461}" name="AAR KODE" dataDxfId="72">
      <calculatedColumnFormula>IF(AARHUS[[#This Row],[AAR]]="","","AAR-"&amp;AARHUS[[#This Row],[AAR]])</calculatedColumnFormula>
    </tableColumn>
    <tableColumn id="20" xr3:uid="{A62B36F1-22A3-45BF-8E24-31D217905F89}" name="DATERING (14C AGE)" dataDxfId="71">
      <calculatedColumnFormula>IF(AARHUS[[#This Row],[C14 age]]="","",AARHUS[[#This Row],[C14 age]])</calculatedColumnFormula>
    </tableColumn>
    <tableColumn id="21" xr3:uid="{A298B591-607A-45CE-A328-D454186380B8}" name="FEJLMARGIN (ERR.2)" dataDxfId="70">
      <calculatedColumnFormula>IF(AARHUS[[#This Row],[StDev2]]="","",AARHUS[[#This Row],[StDev2]])</calculatedColumnFormula>
    </tableColumn>
  </tableColumns>
  <tableStyleInfo name="DATATABELRESULTATER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35B36E4-0F52-4895-9814-715E4218B018}" name="POZNANWORD" displayName="POZNANWORD" ref="B6:I8" totalsRowShown="0" dataDxfId="68" headerRowBorderDxfId="69">
  <autoFilter ref="B6:I8" xr:uid="{335B36E4-0F52-4895-9814-715E4218B01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D001AA11-EE09-41EF-B29D-0E1432057BB1}" name="tab" dataDxfId="67"/>
    <tableColumn id="2" xr3:uid="{AC1A466C-1D7B-406A-932A-94B268DFF12C}" name="Sample name" dataDxfId="66"/>
    <tableColumn id="3" xr3:uid="{6D4EF53A-8DDB-4F46-906F-A14E43534456}" name="Lab. No." dataDxfId="65"/>
    <tableColumn id="4" xr3:uid="{9AFC84DA-412D-410C-AC57-DDC4AC16140F}" name="Age 14C" dataDxfId="64"/>
    <tableColumn id="5" xr3:uid="{7770E337-6EF6-414A-B989-06865C0D42F1}" name="Remark" dataDxfId="63"/>
    <tableColumn id="6" xr3:uid="{6DEFD593-6CA2-4A41-9AAC-761EC2EFA947}" name="PREPAGE" dataDxfId="62">
      <calculatedColumnFormula>IFERROR(LEFT(POZNANWORD[[#This Row],[Age 14C]],LEN(POZNANWORD[[#This Row],[Age 14C]])-3),"")</calculatedColumnFormula>
    </tableColumn>
    <tableColumn id="7" xr3:uid="{5F266A92-63DF-4D8F-947B-E153644E02AC}" name="14C AGE" dataDxfId="61">
      <calculatedColumnFormula>IFERROR(VALUE(TRIM(LEFT(POZNANWORD[[#This Row],[PREPAGE]],FIND(" ",POZNANWORD[[#This Row],[PREPAGE]],1)-1))),"")</calculatedColumnFormula>
    </tableColumn>
    <tableColumn id="8" xr3:uid="{D6C780B2-1353-499C-BA88-49782524EAD5}" name="SD DEV." dataDxfId="60">
      <calculatedColumnFormula>IFERROR(VALUE(TRIM(MID(POZNANWORD[[#This Row],[PREPAGE]],FIND("±",POZNANWORD[[#This Row],[PREPAGE]],1)+2,5))),"")</calculatedColumnFormula>
    </tableColumn>
  </tableColumns>
  <tableStyleInfo name="DATATABELRESULTATER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2883860-EF9F-49FD-A8C2-827E5BCE621D}" name="BETA" displayName="BETA" ref="AV6:CD8" totalsRowShown="0" headerRowDxfId="59" dataDxfId="58">
  <autoFilter ref="AV6:CD8" xr:uid="{02883860-EF9F-49FD-A8C2-827E5BCE62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</autoFilter>
  <tableColumns count="35">
    <tableColumn id="1" xr3:uid="{A46F665B-476B-46A1-B022-CF3007AA0B2D}" name="BETA" dataDxfId="57"/>
    <tableColumn id="2" xr3:uid="{9D2D444F-C8F8-4DBB-BE57-3AE90F0B1AED}" name="SUBMITTER NO" dataDxfId="56"/>
    <tableColumn id="3" xr3:uid="{34EFE834-AA97-415C-9DC2-852B3489466C}" name="CONVENTIONAL AGE" dataDxfId="55"/>
    <tableColumn id="4" xr3:uid="{EB5294E7-DDC1-4A61-9B70-EDFB94168847}" name="Kolonne1" dataDxfId="54"/>
    <tableColumn id="5" xr3:uid="{CD0A997F-1399-46D5-8C6A-AA9155AC9FC1}" name="Kolonne2" dataDxfId="53"/>
    <tableColumn id="6" xr3:uid="{602AF7F7-0D11-4AC8-A270-3D36C62A9DCB}" name="Kolonne3" dataDxfId="52"/>
    <tableColumn id="7" xr3:uid="{6092E299-2C88-481E-BC91-3D2182F9C973}" name="Kolonne4" dataDxfId="51"/>
    <tableColumn id="8" xr3:uid="{237402B2-CFE3-45A4-B984-D22AE8A5DB40}" name="Kolonne5" dataDxfId="50"/>
    <tableColumn id="9" xr3:uid="{6E75991F-98B6-4433-8859-18EC56526395}" name="Kolonne6" dataDxfId="49"/>
    <tableColumn id="10" xr3:uid="{5AC69CB6-C50A-4FF4-BB6A-EF05A787A49B}" name="Kolonne7" dataDxfId="48"/>
    <tableColumn id="11" xr3:uid="{0E68C1FE-2D41-4B22-9BFA-72C438CAF2D5}" name="Kolonne8" dataDxfId="47"/>
    <tableColumn id="12" xr3:uid="{DE744F44-BEB6-42EE-9848-7545FDE60FA5}" name="Kolonne9" dataDxfId="46"/>
    <tableColumn id="13" xr3:uid="{95AFA6A6-4D7E-4C0C-ACF5-39DE9568CAFB}" name="Kolonne10" dataDxfId="45"/>
    <tableColumn id="14" xr3:uid="{FA79F6D5-57C0-4088-A983-7F8AD3ECCACE}" name="Kolonne11" dataDxfId="44"/>
    <tableColumn id="15" xr3:uid="{3580096F-5498-4D56-BDA0-D5660925447E}" name="Kolonne12" dataDxfId="43"/>
    <tableColumn id="16" xr3:uid="{042F6771-D7E3-4F73-8D34-751C09644A1F}" name="Kolonne13" dataDxfId="42"/>
    <tableColumn id="17" xr3:uid="{CED982BA-5198-44B6-8859-F33C3109CC30}" name="Kolonne14" dataDxfId="41"/>
    <tableColumn id="18" xr3:uid="{7E2E0F54-6E0C-4F0E-8E71-FFAA6F705F6F}" name="Kolonne15" dataDxfId="40"/>
    <tableColumn id="19" xr3:uid="{87FF5F10-5195-4223-92CC-E2DBF333EDCD}" name="Kolonne16" dataDxfId="39"/>
    <tableColumn id="20" xr3:uid="{3201FF09-D4AC-495B-9AC7-35FF29B5A08B}" name="Kolonne17" dataDxfId="38"/>
    <tableColumn id="21" xr3:uid="{C07C0E8A-9021-4306-BD62-0C13AED5B68F}" name="Kolonne18" dataDxfId="37"/>
    <tableColumn id="22" xr3:uid="{C552F575-2E7F-4316-8C09-582189467CC4}" name="Kolonne19" dataDxfId="36"/>
    <tableColumn id="23" xr3:uid="{E6B8B7D0-0DF1-4BC2-B792-B4AC40EF335C}" name="Kolonne20" dataDxfId="35"/>
    <tableColumn id="24" xr3:uid="{F3224CC6-0DF1-4945-8965-0696D2E265EB}" name="Kolonne21" dataDxfId="34"/>
    <tableColumn id="25" xr3:uid="{90FBE1C7-89BA-4D29-A8DF-1DC94DF02DE9}" name="Kolonne22" dataDxfId="33"/>
    <tableColumn id="26" xr3:uid="{83DF6B32-95E5-4513-B2EC-09335D724B4D}" name="Kolonne23" dataDxfId="32"/>
    <tableColumn id="27" xr3:uid="{BF06C14E-83E9-4A28-9652-58E3C427B8CB}" name="Kolonne24" dataDxfId="31"/>
    <tableColumn id="28" xr3:uid="{3D72989E-E734-407F-A5A5-E6D076AD9157}" name="Kolonne25" dataDxfId="30"/>
    <tableColumn id="29" xr3:uid="{0F9637F6-B8E7-4408-99B2-B37ED15F350A}" name="Kolonne26" dataDxfId="29"/>
    <tableColumn id="30" xr3:uid="{02DD0202-6D0F-4C13-AA7A-AD6C2CFFBCA2}" name="Kolonne27" dataDxfId="28"/>
    <tableColumn id="31" xr3:uid="{44213928-EAB1-422C-9BC1-8361E426BA6C}" name="Kolonne28" dataDxfId="27"/>
    <tableColumn id="32" xr3:uid="{00AA4120-0F77-4A1D-86DF-8EF686CEEF36}" name="SAMPLENAME" dataDxfId="26">
      <calculatedColumnFormula>"Beta-"&amp;BETA[[#This Row],[BETA]]</calculatedColumnFormula>
    </tableColumn>
    <tableColumn id="33" xr3:uid="{1A9C8C5D-6B6C-49AF-94EC-33AF4A829472}" name="PREPAGE" dataDxfId="25">
      <calculatedColumnFormula>IFERROR(LEFT(BETA[[#This Row],[CONVENTIONAL AGE]],LEN(BETA[[#This Row],[CONVENTIONAL AGE]])-3),"")</calculatedColumnFormula>
    </tableColumn>
    <tableColumn id="34" xr3:uid="{FDF1FA6C-9C35-46FC-B423-56F2E95D851D}" name="14C AGE" dataDxfId="24">
      <calculatedColumnFormula>IFERROR(VALUE(TRIM(LEFT(BETA[[#This Row],[PREPAGE]],FIND(" ",BETA[[#This Row],[PREPAGE]],1)-1))),"")</calculatedColumnFormula>
    </tableColumn>
    <tableColumn id="35" xr3:uid="{6933FF05-1903-4DF6-AB99-EAA254FC7DC4}" name="SD DEV." dataDxfId="23">
      <calculatedColumnFormula>IFERROR(VALUE(TRIM(MID(BETA[[#This Row],[PREPAGE]],FIND("+/-",BETA[[#This Row],[PREPAGE]],1)+3,5))),"")</calculatedColumnFormula>
    </tableColumn>
  </tableColumns>
  <tableStyleInfo name="DATATABELRESULTATER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89B39C-27FE-4945-BF65-D680E03CC1FB}" name="DROPDOWNS" displayName="DROPDOWNS" ref="X6:AD39" totalsRowShown="0" headerRowDxfId="22" dataDxfId="21">
  <autoFilter ref="X6:AD39" xr:uid="{E889B39C-27FE-4945-BF65-D680E03CC1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81B97C4E-1BC2-4297-82C8-C28461B9CFF6}" name="Grain" dataDxfId="20"/>
    <tableColumn id="2" xr3:uid="{0EF480E1-0604-4384-92DE-63F766119877}" name="Seed" dataDxfId="19"/>
    <tableColumn id="3" xr3:uid="{1CEA1607-B6BF-4121-9B38-C1B65FB04770}" name="Wood" dataDxfId="18"/>
    <tableColumn id="4" xr3:uid="{570EFE4D-5D7E-45E0-88B7-F70715EDB8EC}" name="Other" dataDxfId="17"/>
    <tableColumn id="5" xr3:uid="{B19FE30E-2DBD-4407-B9B2-D2DC89CDA01A}" name="Bone" dataDxfId="16"/>
    <tableColumn id="8" xr3:uid="{B84AFC4F-68E1-4A78-9AA4-BBC221A47479}" name="Tooth" dataDxfId="15"/>
    <tableColumn id="6" xr3:uid="{7C62A551-163D-4A27-A18F-9966410BC879}" name="Bulk" dataDxfId="14"/>
  </tableColumns>
  <tableStyleInfo name="TableStyleLight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8F3DDA9-847C-40B2-9BB5-5CB6BA5A9BE9}" name="KATEGORIER" displayName="KATEGORIER" ref="AF6:AF19" totalsRowShown="0" headerRowDxfId="13" dataDxfId="12" tableBorderDxfId="11">
  <autoFilter ref="AF6:AF19" xr:uid="{88F3DDA9-847C-40B2-9BB5-5CB6BA5A9BE9}">
    <filterColumn colId="0" hiddenButton="1"/>
  </autoFilter>
  <tableColumns count="1">
    <tableColumn id="1" xr3:uid="{BF90F74E-3E81-4F6E-B2F4-B2376151C735}" name="Kategorier" dataDxfId="1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  <a:txDef>
      <a:spPr>
        <a:noFill/>
        <a:ln w="9525" cmpd="sng">
          <a:noFill/>
        </a:ln>
      </a:spPr>
      <a:bodyPr vertOverflow="clip" horzOverflow="clip" wrap="square" rtlCol="0" anchor="t">
        <a:spAutoFit/>
      </a:bodyPr>
      <a:lstStyle>
        <a:defPPr algn="l">
          <a:defRPr sz="1000" i="1" baseline="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Relationship Id="rId4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89FCC-4271-4324-BB82-55D1C28E0FED}">
  <sheetPr>
    <tabColor rgb="FFFFF2CC"/>
  </sheetPr>
  <dimension ref="A1:Y55"/>
  <sheetViews>
    <sheetView showGridLines="0" tabSelected="1" zoomScaleNormal="100" zoomScaleSheetLayoutView="100" workbookViewId="0">
      <selection activeCell="C2" sqref="C2"/>
    </sheetView>
  </sheetViews>
  <sheetFormatPr defaultColWidth="0" defaultRowHeight="15" x14ac:dyDescent="0.25"/>
  <cols>
    <col min="1" max="1" width="5.7109375" customWidth="1"/>
    <col min="2" max="2" width="30.5703125" customWidth="1"/>
    <col min="3" max="3" width="48.85546875" customWidth="1"/>
    <col min="4" max="4" width="7.7109375" customWidth="1"/>
    <col min="5" max="5" width="4.85546875" customWidth="1"/>
    <col min="6" max="6" width="69.140625" style="9" customWidth="1"/>
    <col min="7" max="7" width="7.42578125" customWidth="1"/>
    <col min="8" max="8" width="7.42578125" hidden="1" customWidth="1"/>
    <col min="9" max="9" width="6.85546875" hidden="1" customWidth="1"/>
    <col min="10" max="25" width="9" hidden="1" customWidth="1"/>
    <col min="26" max="16384" width="9.140625" hidden="1"/>
  </cols>
  <sheetData>
    <row r="1" spans="2:12" ht="75" customHeight="1" x14ac:dyDescent="0.4">
      <c r="B1" s="198" t="s">
        <v>324</v>
      </c>
      <c r="C1" s="198"/>
      <c r="D1" s="198"/>
      <c r="E1" s="198"/>
      <c r="F1" s="198"/>
      <c r="H1" s="91"/>
      <c r="I1" s="91"/>
      <c r="J1" s="91"/>
      <c r="K1" s="91"/>
      <c r="L1" s="91"/>
    </row>
    <row r="2" spans="2:12" ht="30" customHeight="1" x14ac:dyDescent="0.25"/>
    <row r="3" spans="2:12" ht="15" customHeight="1" x14ac:dyDescent="0.25">
      <c r="B3" s="96" t="s">
        <v>226</v>
      </c>
      <c r="C3" s="95"/>
      <c r="E3" s="199" t="s">
        <v>256</v>
      </c>
      <c r="F3" s="200"/>
    </row>
    <row r="4" spans="2:12" ht="15" customHeight="1" x14ac:dyDescent="0.25">
      <c r="B4" s="114" t="s">
        <v>227</v>
      </c>
      <c r="C4" s="166"/>
      <c r="E4" s="201" t="s">
        <v>253</v>
      </c>
      <c r="F4" s="202"/>
    </row>
    <row r="5" spans="2:12" ht="15" customHeight="1" x14ac:dyDescent="0.25">
      <c r="B5" s="114" t="s">
        <v>228</v>
      </c>
      <c r="C5" s="166"/>
      <c r="E5" s="97"/>
      <c r="F5" s="98"/>
    </row>
    <row r="6" spans="2:12" ht="15" customHeight="1" x14ac:dyDescent="0.25">
      <c r="B6" s="90" t="s">
        <v>229</v>
      </c>
      <c r="C6" s="20"/>
      <c r="E6" s="107" t="s">
        <v>244</v>
      </c>
      <c r="F6" s="108"/>
    </row>
    <row r="7" spans="2:12" ht="15" customHeight="1" x14ac:dyDescent="0.25">
      <c r="B7" s="90" t="s">
        <v>230</v>
      </c>
      <c r="C7" s="20"/>
      <c r="E7" s="103"/>
      <c r="F7" s="104" t="s">
        <v>238</v>
      </c>
    </row>
    <row r="8" spans="2:12" ht="15" customHeight="1" x14ac:dyDescent="0.25">
      <c r="E8" s="103"/>
      <c r="F8" s="104" t="s">
        <v>239</v>
      </c>
    </row>
    <row r="9" spans="2:12" ht="15" customHeight="1" x14ac:dyDescent="0.25">
      <c r="E9" s="97"/>
      <c r="F9" s="98"/>
    </row>
    <row r="10" spans="2:12" ht="15" customHeight="1" x14ac:dyDescent="0.25">
      <c r="B10" s="94" t="s">
        <v>231</v>
      </c>
      <c r="C10" s="95"/>
      <c r="E10" s="105" t="s">
        <v>243</v>
      </c>
      <c r="F10" s="106"/>
    </row>
    <row r="11" spans="2:12" ht="15" customHeight="1" x14ac:dyDescent="0.25">
      <c r="B11" s="90" t="s">
        <v>176</v>
      </c>
      <c r="C11" s="123"/>
      <c r="E11" s="101"/>
      <c r="F11" s="102" t="s">
        <v>240</v>
      </c>
    </row>
    <row r="12" spans="2:12" ht="15" customHeight="1" x14ac:dyDescent="0.25">
      <c r="B12" s="90" t="s">
        <v>234</v>
      </c>
      <c r="C12" s="166"/>
      <c r="E12" s="101"/>
      <c r="F12" s="102" t="s">
        <v>507</v>
      </c>
    </row>
    <row r="13" spans="2:12" ht="15" customHeight="1" x14ac:dyDescent="0.25">
      <c r="B13" s="90" t="s">
        <v>232</v>
      </c>
      <c r="C13" s="166"/>
      <c r="E13" s="101"/>
      <c r="F13" s="102" t="s">
        <v>241</v>
      </c>
    </row>
    <row r="14" spans="2:12" x14ac:dyDescent="0.25">
      <c r="B14" s="90" t="s">
        <v>233</v>
      </c>
      <c r="C14" s="20"/>
      <c r="E14" s="97"/>
      <c r="F14" s="98"/>
    </row>
    <row r="15" spans="2:12" ht="15" customHeight="1" x14ac:dyDescent="0.25">
      <c r="B15" s="90" t="s">
        <v>235</v>
      </c>
      <c r="C15" s="20"/>
      <c r="E15" s="109" t="s">
        <v>242</v>
      </c>
      <c r="F15" s="110"/>
    </row>
    <row r="16" spans="2:12" ht="15" customHeight="1" x14ac:dyDescent="0.25">
      <c r="E16" s="205"/>
      <c r="F16" s="206"/>
    </row>
    <row r="17" spans="2:6" ht="15" customHeight="1" x14ac:dyDescent="0.25">
      <c r="E17" s="207"/>
      <c r="F17" s="208"/>
    </row>
    <row r="18" spans="2:6" ht="15" customHeight="1" x14ac:dyDescent="0.25">
      <c r="B18" s="99" t="s">
        <v>255</v>
      </c>
      <c r="C18" s="100"/>
      <c r="E18" s="207"/>
      <c r="F18" s="208"/>
    </row>
    <row r="19" spans="2:6" ht="15" customHeight="1" x14ac:dyDescent="0.25">
      <c r="B19" s="203" t="s">
        <v>251</v>
      </c>
      <c r="C19" s="204"/>
      <c r="E19" s="207"/>
      <c r="F19" s="208"/>
    </row>
    <row r="20" spans="2:6" ht="15" customHeight="1" x14ac:dyDescent="0.25">
      <c r="B20" s="92" t="s">
        <v>237</v>
      </c>
      <c r="C20" s="93"/>
      <c r="E20" s="207"/>
      <c r="F20" s="208"/>
    </row>
    <row r="21" spans="2:6" ht="15" customHeight="1" x14ac:dyDescent="0.25">
      <c r="B21" s="211"/>
      <c r="C21" s="212"/>
      <c r="E21" s="207"/>
      <c r="F21" s="208"/>
    </row>
    <row r="22" spans="2:6" ht="15" customHeight="1" x14ac:dyDescent="0.25">
      <c r="B22" s="213"/>
      <c r="C22" s="214"/>
      <c r="E22" s="207"/>
      <c r="F22" s="208"/>
    </row>
    <row r="23" spans="2:6" ht="15" customHeight="1" x14ac:dyDescent="0.25">
      <c r="B23" s="213"/>
      <c r="C23" s="214"/>
      <c r="E23" s="207"/>
      <c r="F23" s="208"/>
    </row>
    <row r="24" spans="2:6" ht="15" customHeight="1" x14ac:dyDescent="0.25">
      <c r="B24" s="213"/>
      <c r="C24" s="214"/>
      <c r="E24" s="207"/>
      <c r="F24" s="208"/>
    </row>
    <row r="25" spans="2:6" ht="15" customHeight="1" x14ac:dyDescent="0.25">
      <c r="B25" s="213"/>
      <c r="C25" s="214"/>
      <c r="E25" s="207"/>
      <c r="F25" s="208"/>
    </row>
    <row r="26" spans="2:6" ht="15" customHeight="1" x14ac:dyDescent="0.25">
      <c r="B26" s="213"/>
      <c r="C26" s="214"/>
      <c r="E26" s="207"/>
      <c r="F26" s="208"/>
    </row>
    <row r="27" spans="2:6" ht="15" customHeight="1" x14ac:dyDescent="0.25">
      <c r="B27" s="215"/>
      <c r="C27" s="216"/>
      <c r="E27" s="207"/>
      <c r="F27" s="208"/>
    </row>
    <row r="28" spans="2:6" ht="15" customHeight="1" x14ac:dyDescent="0.25">
      <c r="B28" s="90" t="s">
        <v>236</v>
      </c>
      <c r="C28" s="166"/>
      <c r="E28" s="207"/>
      <c r="F28" s="208"/>
    </row>
    <row r="29" spans="2:6" x14ac:dyDescent="0.25">
      <c r="E29" s="207"/>
      <c r="F29" s="208"/>
    </row>
    <row r="30" spans="2:6" x14ac:dyDescent="0.25">
      <c r="E30" s="207"/>
      <c r="F30" s="208"/>
    </row>
    <row r="31" spans="2:6" ht="15" customHeight="1" x14ac:dyDescent="0.25">
      <c r="B31" s="94" t="s">
        <v>326</v>
      </c>
      <c r="C31" s="164" t="s">
        <v>327</v>
      </c>
      <c r="E31" s="207"/>
      <c r="F31" s="208"/>
    </row>
    <row r="32" spans="2:6" ht="30" customHeight="1" x14ac:dyDescent="0.25">
      <c r="B32" s="165" t="s">
        <v>325</v>
      </c>
      <c r="C32" s="166"/>
      <c r="E32" s="207"/>
      <c r="F32" s="208"/>
    </row>
    <row r="33" spans="2:6" ht="30.75" customHeight="1" x14ac:dyDescent="0.25">
      <c r="B33" s="165" t="s">
        <v>328</v>
      </c>
      <c r="C33" s="166"/>
      <c r="E33" s="207"/>
      <c r="F33" s="208"/>
    </row>
    <row r="34" spans="2:6" ht="15" customHeight="1" x14ac:dyDescent="0.25">
      <c r="E34" s="207"/>
      <c r="F34" s="208"/>
    </row>
    <row r="35" spans="2:6" ht="15" customHeight="1" x14ac:dyDescent="0.25">
      <c r="B35" s="163" t="s">
        <v>254</v>
      </c>
      <c r="C35" s="166"/>
      <c r="E35" s="209"/>
      <c r="F35" s="210"/>
    </row>
    <row r="36" spans="2:6" ht="15" customHeight="1" x14ac:dyDescent="0.25"/>
    <row r="37" spans="2:6" ht="15" customHeight="1" x14ac:dyDescent="0.25">
      <c r="B37" s="151"/>
      <c r="C37" s="151"/>
      <c r="D37" s="151"/>
      <c r="E37" s="151"/>
      <c r="F37" s="154"/>
    </row>
    <row r="39" spans="2:6" ht="15" customHeight="1" x14ac:dyDescent="0.25">
      <c r="B39" s="111" t="s">
        <v>252</v>
      </c>
      <c r="C39" s="112"/>
      <c r="D39" s="112"/>
      <c r="E39" s="112"/>
      <c r="F39" s="113"/>
    </row>
    <row r="40" spans="2:6" ht="25.5" customHeight="1" x14ac:dyDescent="0.25">
      <c r="B40" s="195" t="s">
        <v>523</v>
      </c>
      <c r="C40" s="196"/>
      <c r="D40" s="196"/>
      <c r="E40" s="196"/>
      <c r="F40" s="197"/>
    </row>
    <row r="41" spans="2:6" x14ac:dyDescent="0.25">
      <c r="B41" s="183"/>
      <c r="C41" s="184"/>
      <c r="D41" s="184"/>
      <c r="E41" s="184"/>
      <c r="F41" s="185"/>
    </row>
    <row r="42" spans="2:6" x14ac:dyDescent="0.25">
      <c r="B42" s="183"/>
      <c r="C42" s="184"/>
      <c r="D42" s="184"/>
      <c r="E42" s="184"/>
      <c r="F42" s="185"/>
    </row>
    <row r="43" spans="2:6" x14ac:dyDescent="0.25">
      <c r="B43" s="192" t="s">
        <v>245</v>
      </c>
      <c r="C43" s="193"/>
      <c r="D43" s="193"/>
      <c r="E43" s="193"/>
      <c r="F43" s="194"/>
    </row>
    <row r="44" spans="2:6" ht="15" customHeight="1" x14ac:dyDescent="0.25">
      <c r="B44" s="183" t="s">
        <v>257</v>
      </c>
      <c r="C44" s="184"/>
      <c r="D44" s="184"/>
      <c r="E44" s="184"/>
      <c r="F44" s="185"/>
    </row>
    <row r="45" spans="2:6" x14ac:dyDescent="0.25">
      <c r="B45" s="183"/>
      <c r="C45" s="184"/>
      <c r="D45" s="184"/>
      <c r="E45" s="184"/>
      <c r="F45" s="185"/>
    </row>
    <row r="46" spans="2:6" x14ac:dyDescent="0.25">
      <c r="B46" s="183"/>
      <c r="C46" s="184"/>
      <c r="D46" s="184"/>
      <c r="E46" s="184"/>
      <c r="F46" s="185"/>
    </row>
    <row r="47" spans="2:6" s="125" customFormat="1" x14ac:dyDescent="0.25">
      <c r="B47" s="180" t="s">
        <v>246</v>
      </c>
      <c r="C47" s="181"/>
      <c r="D47" s="181"/>
      <c r="E47" s="181"/>
      <c r="F47" s="182"/>
    </row>
    <row r="48" spans="2:6" x14ac:dyDescent="0.25">
      <c r="B48" s="183" t="s">
        <v>258</v>
      </c>
      <c r="C48" s="184"/>
      <c r="D48" s="184"/>
      <c r="E48" s="184"/>
      <c r="F48" s="185"/>
    </row>
    <row r="49" spans="2:6" x14ac:dyDescent="0.25">
      <c r="B49" s="186" t="s">
        <v>247</v>
      </c>
      <c r="C49" s="187"/>
      <c r="D49" s="187"/>
      <c r="E49" s="187"/>
      <c r="F49" s="188"/>
    </row>
    <row r="50" spans="2:6" x14ac:dyDescent="0.25">
      <c r="B50" s="186"/>
      <c r="C50" s="187"/>
      <c r="D50" s="187"/>
      <c r="E50" s="187"/>
      <c r="F50" s="188"/>
    </row>
    <row r="51" spans="2:6" x14ac:dyDescent="0.25">
      <c r="B51" s="189" t="s">
        <v>248</v>
      </c>
      <c r="C51" s="190"/>
      <c r="D51" s="190"/>
      <c r="E51" s="190"/>
      <c r="F51" s="191"/>
    </row>
    <row r="52" spans="2:6" x14ac:dyDescent="0.25">
      <c r="B52" s="183" t="s">
        <v>259</v>
      </c>
      <c r="C52" s="184"/>
      <c r="D52" s="184"/>
      <c r="E52" s="184"/>
      <c r="F52" s="185"/>
    </row>
    <row r="53" spans="2:6" x14ac:dyDescent="0.25">
      <c r="B53" s="189" t="s">
        <v>249</v>
      </c>
      <c r="C53" s="190"/>
      <c r="D53" s="190"/>
      <c r="E53" s="190"/>
      <c r="F53" s="191"/>
    </row>
    <row r="54" spans="2:6" x14ac:dyDescent="0.25">
      <c r="B54" s="183" t="s">
        <v>250</v>
      </c>
      <c r="C54" s="184"/>
      <c r="D54" s="184"/>
      <c r="E54" s="184"/>
      <c r="F54" s="185"/>
    </row>
    <row r="55" spans="2:6" x14ac:dyDescent="0.25">
      <c r="B55" s="177" t="s">
        <v>260</v>
      </c>
      <c r="C55" s="178"/>
      <c r="D55" s="178"/>
      <c r="E55" s="178"/>
      <c r="F55" s="179"/>
    </row>
  </sheetData>
  <mergeCells count="17">
    <mergeCell ref="B43:F43"/>
    <mergeCell ref="B40:F42"/>
    <mergeCell ref="B44:F46"/>
    <mergeCell ref="B54:F54"/>
    <mergeCell ref="B1:F1"/>
    <mergeCell ref="E3:F3"/>
    <mergeCell ref="E4:F4"/>
    <mergeCell ref="B19:C19"/>
    <mergeCell ref="E16:F35"/>
    <mergeCell ref="B21:C27"/>
    <mergeCell ref="B55:F55"/>
    <mergeCell ref="B47:F47"/>
    <mergeCell ref="B48:F48"/>
    <mergeCell ref="B49:F50"/>
    <mergeCell ref="B51:F51"/>
    <mergeCell ref="B52:F52"/>
    <mergeCell ref="B53:F53"/>
  </mergeCells>
  <dataValidations count="1">
    <dataValidation type="custom" allowBlank="1" showInputMessage="1" showErrorMessage="1" errorTitle="Journalnummer" error="Indtast jounalnummeret uden at bruge mellemrum." sqref="C11" xr:uid="{76322947-035B-42F8-A0C4-68D6F69A532E}">
      <formula1>NOT(ISNUMBER(SEARCH(" ",$C$11)))</formula1>
    </dataValidation>
  </dataValidations>
  <pageMargins left="0.7" right="0.7" top="0.75" bottom="0.75" header="0.3" footer="0.3"/>
  <pageSetup paperSize="0" scale="61" orientation="landscape" r:id="rId1"/>
  <colBreaks count="1" manualBreakCount="1">
    <brk id="7" max="36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4</xdr:col>
                    <xdr:colOff>0</xdr:colOff>
                    <xdr:row>5</xdr:row>
                    <xdr:rowOff>133350</xdr:rowOff>
                  </from>
                  <to>
                    <xdr:col>4</xdr:col>
                    <xdr:colOff>238125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4</xdr:col>
                    <xdr:colOff>0</xdr:colOff>
                    <xdr:row>6</xdr:row>
                    <xdr:rowOff>123825</xdr:rowOff>
                  </from>
                  <to>
                    <xdr:col>4</xdr:col>
                    <xdr:colOff>219075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Check Box 9">
              <controlPr defaultSize="0" autoFill="0" autoLine="0" autoPict="0">
                <anchor moveWithCells="1">
                  <from>
                    <xdr:col>4</xdr:col>
                    <xdr:colOff>0</xdr:colOff>
                    <xdr:row>10</xdr:row>
                    <xdr:rowOff>133350</xdr:rowOff>
                  </from>
                  <to>
                    <xdr:col>4</xdr:col>
                    <xdr:colOff>219075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defaultSize="0" autoFill="0" autoLine="0" autoPict="0">
                <anchor moveWithCells="1">
                  <from>
                    <xdr:col>4</xdr:col>
                    <xdr:colOff>0</xdr:colOff>
                    <xdr:row>11</xdr:row>
                    <xdr:rowOff>123825</xdr:rowOff>
                  </from>
                  <to>
                    <xdr:col>4</xdr:col>
                    <xdr:colOff>219075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4</xdr:col>
                    <xdr:colOff>0</xdr:colOff>
                    <xdr:row>9</xdr:row>
                    <xdr:rowOff>133350</xdr:rowOff>
                  </from>
                  <to>
                    <xdr:col>4</xdr:col>
                    <xdr:colOff>238125</xdr:colOff>
                    <xdr:row>11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CF165-E180-4542-84EC-B6F021B86BD0}">
  <sheetPr>
    <tabColor rgb="FFFFF2CC"/>
  </sheetPr>
  <dimension ref="A1:BD8"/>
  <sheetViews>
    <sheetView showGridLines="0" zoomScaleNormal="100" workbookViewId="0">
      <selection activeCell="V19" sqref="V19"/>
    </sheetView>
  </sheetViews>
  <sheetFormatPr defaultColWidth="0" defaultRowHeight="15" outlineLevelCol="1" x14ac:dyDescent="0.25"/>
  <cols>
    <col min="1" max="1" width="5.7109375" customWidth="1"/>
    <col min="2" max="2" width="4.42578125" hidden="1" customWidth="1" outlineLevel="1"/>
    <col min="3" max="3" width="4.140625" hidden="1" customWidth="1" outlineLevel="1"/>
    <col min="4" max="4" width="3.85546875" hidden="1" customWidth="1" outlineLevel="1"/>
    <col min="5" max="5" width="6.7109375" hidden="1" customWidth="1" outlineLevel="1"/>
    <col min="6" max="6" width="3.28515625" hidden="1" customWidth="1" outlineLevel="1"/>
    <col min="7" max="7" width="5.42578125" bestFit="1" customWidth="1" collapsed="1"/>
    <col min="8" max="8" width="4.42578125" bestFit="1" customWidth="1"/>
    <col min="9" max="9" width="2.85546875" customWidth="1"/>
    <col min="10" max="12" width="6.7109375" customWidth="1" outlineLevel="1"/>
    <col min="13" max="15" width="7.85546875" customWidth="1" outlineLevel="1"/>
    <col min="16" max="16" width="37" customWidth="1" outlineLevel="1"/>
    <col min="17" max="17" width="6.7109375" customWidth="1" outlineLevel="1"/>
    <col min="18" max="18" width="2.85546875" customWidth="1"/>
    <col min="19" max="21" width="3.85546875" customWidth="1" outlineLevel="1"/>
    <col min="22" max="22" width="6.7109375" customWidth="1" outlineLevel="1"/>
    <col min="23" max="23" width="16" customWidth="1" outlineLevel="1"/>
    <col min="24" max="24" width="2.85546875" customWidth="1"/>
    <col min="25" max="25" width="6.7109375" hidden="1" customWidth="1" outlineLevel="1"/>
    <col min="26" max="26" width="11.140625" hidden="1" customWidth="1" outlineLevel="1"/>
    <col min="27" max="27" width="17.7109375" hidden="1" customWidth="1" outlineLevel="1"/>
    <col min="28" max="28" width="14" hidden="1" customWidth="1" outlineLevel="1"/>
    <col min="29" max="30" width="5.5703125" hidden="1" customWidth="1" outlineLevel="1"/>
    <col min="31" max="32" width="3.85546875" hidden="1" customWidth="1" outlineLevel="1"/>
    <col min="33" max="33" width="9.5703125" hidden="1" customWidth="1" outlineLevel="1"/>
    <col min="34" max="34" width="8.28515625" hidden="1" customWidth="1" outlineLevel="1"/>
    <col min="35" max="35" width="2.85546875" customWidth="1" collapsed="1"/>
    <col min="36" max="36" width="21.42578125" customWidth="1" outlineLevel="1"/>
    <col min="37" max="37" width="13.42578125" customWidth="1" outlineLevel="1"/>
    <col min="38" max="39" width="12.5703125" customWidth="1" outlineLevel="1"/>
    <col min="40" max="40" width="3.85546875" customWidth="1" outlineLevel="1"/>
    <col min="41" max="41" width="2.85546875" customWidth="1"/>
    <col min="42" max="42" width="7.140625" customWidth="1" outlineLevel="1"/>
    <col min="43" max="43" width="6.42578125" customWidth="1" outlineLevel="1"/>
    <col min="44" max="44" width="8.140625" customWidth="1" outlineLevel="1"/>
    <col min="45" max="45" width="6" customWidth="1" outlineLevel="1"/>
    <col min="46" max="46" width="18.42578125" customWidth="1" outlineLevel="1"/>
    <col min="47" max="47" width="4.7109375" customWidth="1" outlineLevel="1"/>
    <col min="48" max="48" width="18.28515625" customWidth="1" outlineLevel="1"/>
    <col min="49" max="49" width="13.5703125" customWidth="1" outlineLevel="1"/>
    <col min="50" max="50" width="15.42578125" customWidth="1" outlineLevel="1"/>
    <col min="51" max="51" width="7.5703125" customWidth="1" outlineLevel="1"/>
    <col min="52" max="52" width="2.85546875" customWidth="1"/>
    <col min="53" max="53" width="56" hidden="1" customWidth="1" outlineLevel="1"/>
    <col min="54" max="54" width="36.42578125" hidden="1" customWidth="1" outlineLevel="1"/>
    <col min="55" max="55" width="5" customWidth="1" collapsed="1"/>
    <col min="56" max="56" width="5.140625" customWidth="1"/>
    <col min="57" max="16384" width="9.140625" hidden="1"/>
  </cols>
  <sheetData>
    <row r="1" spans="2:54" ht="30" customHeight="1" x14ac:dyDescent="0.25"/>
    <row r="2" spans="2:54" x14ac:dyDescent="0.25">
      <c r="B2" s="121"/>
      <c r="C2" s="121"/>
      <c r="D2" s="121"/>
      <c r="E2" s="121"/>
      <c r="F2" s="121"/>
      <c r="G2" s="118"/>
      <c r="H2" s="119"/>
      <c r="I2" s="35"/>
      <c r="J2" s="219" t="s">
        <v>126</v>
      </c>
      <c r="K2" s="219"/>
      <c r="L2" s="219"/>
      <c r="M2" s="219"/>
      <c r="N2" s="219"/>
      <c r="O2" s="219"/>
      <c r="P2" s="219"/>
      <c r="Q2" s="220"/>
      <c r="R2" s="51"/>
      <c r="S2" s="221" t="s">
        <v>127</v>
      </c>
      <c r="T2" s="221"/>
      <c r="U2" s="221"/>
      <c r="V2" s="221"/>
      <c r="W2" s="222"/>
      <c r="X2" s="65"/>
      <c r="Y2" s="223" t="s">
        <v>128</v>
      </c>
      <c r="Z2" s="223"/>
      <c r="AA2" s="223"/>
      <c r="AB2" s="223"/>
      <c r="AC2" s="223"/>
      <c r="AD2" s="223"/>
      <c r="AE2" s="223"/>
      <c r="AF2" s="223"/>
      <c r="AG2" s="223"/>
      <c r="AH2" s="224"/>
      <c r="AI2" s="36"/>
      <c r="AJ2" s="225" t="s">
        <v>129</v>
      </c>
      <c r="AK2" s="225"/>
      <c r="AL2" s="225"/>
      <c r="AM2" s="225"/>
      <c r="AN2" s="226"/>
      <c r="AO2" s="51"/>
      <c r="AP2" s="221" t="s">
        <v>130</v>
      </c>
      <c r="AQ2" s="221"/>
      <c r="AR2" s="221"/>
      <c r="AS2" s="221"/>
      <c r="AT2" s="221"/>
      <c r="AU2" s="221"/>
      <c r="AV2" s="221"/>
      <c r="AW2" s="221"/>
      <c r="AX2" s="221"/>
      <c r="AY2" s="222"/>
      <c r="AZ2" s="59"/>
      <c r="BA2" s="217" t="s">
        <v>173</v>
      </c>
      <c r="BB2" s="218"/>
    </row>
    <row r="3" spans="2:54" ht="148.5" customHeight="1" x14ac:dyDescent="0.25">
      <c r="B3" s="122" t="s">
        <v>131</v>
      </c>
      <c r="C3" s="60" t="s">
        <v>132</v>
      </c>
      <c r="D3" s="60" t="s">
        <v>133</v>
      </c>
      <c r="E3" s="60" t="s">
        <v>134</v>
      </c>
      <c r="F3" s="60" t="s">
        <v>135</v>
      </c>
      <c r="G3" s="57" t="s">
        <v>123</v>
      </c>
      <c r="H3" s="120" t="s">
        <v>136</v>
      </c>
      <c r="I3" s="37" t="s">
        <v>225</v>
      </c>
      <c r="J3" s="38" t="s">
        <v>137</v>
      </c>
      <c r="K3" s="38" t="s">
        <v>138</v>
      </c>
      <c r="L3" s="38" t="s">
        <v>139</v>
      </c>
      <c r="M3" s="38" t="s">
        <v>108</v>
      </c>
      <c r="N3" s="38" t="s">
        <v>109</v>
      </c>
      <c r="O3" s="38" t="s">
        <v>140</v>
      </c>
      <c r="P3" s="38" t="s">
        <v>141</v>
      </c>
      <c r="Q3" s="39" t="s">
        <v>93</v>
      </c>
      <c r="R3" s="57" t="s">
        <v>127</v>
      </c>
      <c r="S3" s="58" t="s">
        <v>142</v>
      </c>
      <c r="T3" s="58" t="s">
        <v>143</v>
      </c>
      <c r="U3" s="55" t="s">
        <v>144</v>
      </c>
      <c r="V3" s="55" t="s">
        <v>145</v>
      </c>
      <c r="W3" s="55" t="s">
        <v>146</v>
      </c>
      <c r="X3" s="66" t="s">
        <v>147</v>
      </c>
      <c r="Y3" s="62" t="s">
        <v>148</v>
      </c>
      <c r="Z3" s="63" t="s">
        <v>149</v>
      </c>
      <c r="AA3" s="63" t="s">
        <v>150</v>
      </c>
      <c r="AB3" s="63" t="s">
        <v>151</v>
      </c>
      <c r="AC3" s="63" t="s">
        <v>152</v>
      </c>
      <c r="AD3" s="63" t="s">
        <v>153</v>
      </c>
      <c r="AE3" s="63" t="s">
        <v>154</v>
      </c>
      <c r="AF3" s="63" t="s">
        <v>155</v>
      </c>
      <c r="AG3" s="63" t="s">
        <v>156</v>
      </c>
      <c r="AH3" s="64" t="s">
        <v>157</v>
      </c>
      <c r="AI3" s="40" t="s">
        <v>158</v>
      </c>
      <c r="AJ3" s="41" t="s">
        <v>159</v>
      </c>
      <c r="AK3" s="41" t="s">
        <v>160</v>
      </c>
      <c r="AL3" s="41" t="s">
        <v>161</v>
      </c>
      <c r="AM3" s="41" t="s">
        <v>162</v>
      </c>
      <c r="AN3" s="42" t="s">
        <v>163</v>
      </c>
      <c r="AO3" s="52" t="s">
        <v>164</v>
      </c>
      <c r="AP3" s="53" t="s">
        <v>165</v>
      </c>
      <c r="AQ3" s="54" t="s">
        <v>166</v>
      </c>
      <c r="AR3" s="55" t="s">
        <v>167</v>
      </c>
      <c r="AS3" s="55" t="s">
        <v>168</v>
      </c>
      <c r="AT3" s="55" t="s">
        <v>505</v>
      </c>
      <c r="AU3" s="55" t="s">
        <v>169</v>
      </c>
      <c r="AV3" s="55" t="s">
        <v>506</v>
      </c>
      <c r="AW3" s="55" t="s">
        <v>319</v>
      </c>
      <c r="AX3" s="55" t="s">
        <v>170</v>
      </c>
      <c r="AY3" s="55" t="s">
        <v>171</v>
      </c>
      <c r="AZ3" s="60" t="s">
        <v>172</v>
      </c>
      <c r="BA3" s="68" t="s">
        <v>174</v>
      </c>
      <c r="BB3" s="68" t="s">
        <v>175</v>
      </c>
    </row>
    <row r="4" spans="2:54" x14ac:dyDescent="0.25">
      <c r="B4" s="48" t="str">
        <f>IF('OPLYSNINGER TIL AFLEVERING'!$C$11=0,"",'OPLYSNINGER TIL AFLEVERING'!$C$11)</f>
        <v/>
      </c>
      <c r="C4" s="48" t="str">
        <f>IF('OPLYSNINGER TIL AFLEVERING'!$C$12=0,"",'OPLYSNINGER TIL AFLEVERING'!$C$12)</f>
        <v/>
      </c>
      <c r="D4" s="48" t="str">
        <f>IF('OPLYSNINGER TIL AFLEVERING'!$C$13=0,"",'OPLYSNINGER TIL AFLEVERING'!$C$13)</f>
        <v/>
      </c>
      <c r="E4" s="48" cm="1">
        <f t="array" ref="E4">IFERROR(VALUE(MID(DATAARK[[#This Row],[PRØVE-NR.]],2,MIN(FIND({"A";"B";"C";"D";"E";"F";"G";"H"},DATAARK[[#This Row],[PRØVE-NR.]]&amp;"ABCDEFGH"))-2)),1)</f>
        <v>1</v>
      </c>
      <c r="F4" s="48" t="str">
        <f>IF('OPLYSNINGER TIL AFLEVERING'!$C$35=0,"",'OPLYSNINGER TIL AFLEVERING'!$C$35)</f>
        <v/>
      </c>
      <c r="G4" s="30"/>
      <c r="H4" s="43"/>
      <c r="I4" s="69"/>
      <c r="J4" s="44"/>
      <c r="K4" s="45"/>
      <c r="L4" s="45"/>
      <c r="M4" s="44"/>
      <c r="N4" s="44"/>
      <c r="O4" s="44"/>
      <c r="P4" s="46"/>
      <c r="Q4" s="46"/>
      <c r="R4" s="70"/>
      <c r="S4" s="46"/>
      <c r="T4" s="46"/>
      <c r="U4" s="46"/>
      <c r="V4" s="46"/>
      <c r="W4" s="46"/>
      <c r="X4" s="71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72"/>
      <c r="AJ4" s="48" t="str">
        <f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f>
        <v/>
      </c>
      <c r="AK4" s="124" t="str" cm="1">
        <f t="array" ref="AK4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f>
        <v/>
      </c>
      <c r="AL4" s="48" t="str" cm="1">
        <f t="array" ref="AL4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f>
        <v/>
      </c>
      <c r="AM4" s="48" t="str" cm="1">
        <f t="array" ref="AM4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f>
        <v/>
      </c>
      <c r="AN4" s="46"/>
      <c r="AO4" s="70"/>
      <c r="AP4" s="49"/>
      <c r="AQ4" s="46"/>
      <c r="AR4" s="46"/>
      <c r="AS4" s="46"/>
      <c r="AT4" s="46"/>
      <c r="AU4" s="46"/>
      <c r="AV4" s="46"/>
      <c r="AW4" s="46"/>
      <c r="AX4" s="46"/>
      <c r="AY4" s="46"/>
      <c r="AZ4" s="73"/>
      <c r="BA4" s="74" t="str">
        <f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f>
        <v/>
      </c>
      <c r="BB4" s="74" t="str" cm="1">
        <f t="array" ref="BB4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f>
        <v xml:space="preserve"> 
Prøvebeskrivelse: 
</v>
      </c>
    </row>
    <row r="5" spans="2:54" x14ac:dyDescent="0.25">
      <c r="B5" s="48" t="str">
        <f>IF('OPLYSNINGER TIL AFLEVERING'!$C$11=0,"",'OPLYSNINGER TIL AFLEVERING'!$C$11)</f>
        <v/>
      </c>
      <c r="C5" s="48" t="str">
        <f>IF('OPLYSNINGER TIL AFLEVERING'!$C$12=0,"",'OPLYSNINGER TIL AFLEVERING'!$C$12)</f>
        <v/>
      </c>
      <c r="D5" s="48" t="str">
        <f>IF('OPLYSNINGER TIL AFLEVERING'!$C$13=0,"",'OPLYSNINGER TIL AFLEVERING'!$C$13)</f>
        <v/>
      </c>
      <c r="E5" s="48" cm="1">
        <f t="array" ref="E5">IFERROR(VALUE(MID(DATAARK[[#This Row],[PRØVE-NR.]],2,MIN(FIND({"A";"B";"C";"D";"E";"F";"G";"H"},DATAARK[[#This Row],[PRØVE-NR.]]&amp;"ABCDEFGH"))-2)),1)</f>
        <v>1</v>
      </c>
      <c r="F5" s="48" t="str">
        <f>IF('OPLYSNINGER TIL AFLEVERING'!$C$35=0,"",'OPLYSNINGER TIL AFLEVERING'!$C$35)</f>
        <v/>
      </c>
      <c r="G5" s="30"/>
      <c r="H5" s="44"/>
      <c r="I5" s="50"/>
      <c r="J5" s="44"/>
      <c r="K5" s="45"/>
      <c r="L5" s="45"/>
      <c r="M5" s="44"/>
      <c r="N5" s="44"/>
      <c r="O5" s="44"/>
      <c r="P5" s="46"/>
      <c r="Q5" s="46"/>
      <c r="R5" s="56"/>
      <c r="S5" s="46"/>
      <c r="T5" s="46"/>
      <c r="U5" s="46"/>
      <c r="V5" s="46"/>
      <c r="W5" s="46"/>
      <c r="X5" s="67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7"/>
      <c r="AJ5" s="48" t="str">
        <f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f>
        <v/>
      </c>
      <c r="AK5" s="48" t="str" cm="1">
        <f t="array" ref="AK5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f>
        <v/>
      </c>
      <c r="AL5" s="48" t="str" cm="1">
        <f t="array" ref="AL5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f>
        <v/>
      </c>
      <c r="AM5" s="48" t="str" cm="1">
        <f t="array" ref="AM5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f>
        <v/>
      </c>
      <c r="AN5" s="46"/>
      <c r="AO5" s="56"/>
      <c r="AP5" s="49"/>
      <c r="AQ5" s="46"/>
      <c r="AR5" s="46"/>
      <c r="AS5" s="46"/>
      <c r="AT5" s="46"/>
      <c r="AU5" s="46"/>
      <c r="AV5" s="46"/>
      <c r="AW5" s="46"/>
      <c r="AX5" s="46"/>
      <c r="AY5" s="46"/>
      <c r="AZ5" s="61"/>
      <c r="BA5" s="74" t="str">
        <f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f>
        <v/>
      </c>
      <c r="BB5" s="74" t="str" cm="1">
        <f t="array" ref="BB5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f>
        <v xml:space="preserve"> 
Prøvebeskrivelse: 
</v>
      </c>
    </row>
    <row r="6" spans="2:54" x14ac:dyDescent="0.25">
      <c r="B6" s="48" t="str">
        <f>IF('OPLYSNINGER TIL AFLEVERING'!$C$11=0,"",'OPLYSNINGER TIL AFLEVERING'!$C$11)</f>
        <v/>
      </c>
      <c r="C6" s="48" t="str">
        <f>IF('OPLYSNINGER TIL AFLEVERING'!$C$12=0,"",'OPLYSNINGER TIL AFLEVERING'!$C$12)</f>
        <v/>
      </c>
      <c r="D6" s="48" t="str">
        <f>IF('OPLYSNINGER TIL AFLEVERING'!$C$13=0,"",'OPLYSNINGER TIL AFLEVERING'!$C$13)</f>
        <v/>
      </c>
      <c r="E6" s="48" cm="1">
        <f t="array" ref="E6">IFERROR(VALUE(MID(DATAARK[[#This Row],[PRØVE-NR.]],2,MIN(FIND({"A";"B";"C";"D";"E";"F";"G";"H"},DATAARK[[#This Row],[PRØVE-NR.]]&amp;"ABCDEFGH"))-2)),1)</f>
        <v>1</v>
      </c>
      <c r="F6" s="48" t="str">
        <f>IF('OPLYSNINGER TIL AFLEVERING'!$C$35=0,"",'OPLYSNINGER TIL AFLEVERING'!$C$35)</f>
        <v/>
      </c>
      <c r="G6" s="30"/>
      <c r="H6" s="44"/>
      <c r="I6" s="50"/>
      <c r="J6" s="44"/>
      <c r="K6" s="45"/>
      <c r="L6" s="45"/>
      <c r="M6" s="44"/>
      <c r="N6" s="44"/>
      <c r="O6" s="44"/>
      <c r="P6" s="46"/>
      <c r="Q6" s="46"/>
      <c r="R6" s="56"/>
      <c r="S6" s="46"/>
      <c r="T6" s="46"/>
      <c r="U6" s="46"/>
      <c r="V6" s="46"/>
      <c r="W6" s="46"/>
      <c r="X6" s="67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48" t="str">
        <f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f>
        <v/>
      </c>
      <c r="AK6" s="48" t="str" cm="1">
        <f t="array" ref="AK6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f>
        <v/>
      </c>
      <c r="AL6" s="48" t="str" cm="1">
        <f t="array" ref="AL6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f>
        <v/>
      </c>
      <c r="AM6" s="48" t="str" cm="1">
        <f t="array" ref="AM6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f>
        <v/>
      </c>
      <c r="AN6" s="46"/>
      <c r="AO6" s="56"/>
      <c r="AP6" s="49"/>
      <c r="AQ6" s="46"/>
      <c r="AR6" s="46"/>
      <c r="AS6" s="46"/>
      <c r="AT6" s="46"/>
      <c r="AU6" s="46"/>
      <c r="AV6" s="46"/>
      <c r="AW6" s="46"/>
      <c r="AX6" s="46"/>
      <c r="AY6" s="46"/>
      <c r="AZ6" s="61"/>
      <c r="BA6" s="74" t="str">
        <f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f>
        <v/>
      </c>
      <c r="BB6" s="74" t="str" cm="1">
        <f t="array" ref="BB6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f>
        <v xml:space="preserve"> 
Prøvebeskrivelse: 
</v>
      </c>
    </row>
    <row r="7" spans="2:54" x14ac:dyDescent="0.25">
      <c r="B7" s="48" t="str">
        <f>IF('OPLYSNINGER TIL AFLEVERING'!$C$11=0,"",'OPLYSNINGER TIL AFLEVERING'!$C$11)</f>
        <v/>
      </c>
      <c r="C7" s="48" t="str">
        <f>IF('OPLYSNINGER TIL AFLEVERING'!$C$12=0,"",'OPLYSNINGER TIL AFLEVERING'!$C$12)</f>
        <v/>
      </c>
      <c r="D7" s="48" t="str">
        <f>IF('OPLYSNINGER TIL AFLEVERING'!$C$13=0,"",'OPLYSNINGER TIL AFLEVERING'!$C$13)</f>
        <v/>
      </c>
      <c r="E7" s="48" cm="1">
        <f t="array" ref="E7">IFERROR(VALUE(MID(DATAARK[[#This Row],[PRØVE-NR.]],2,MIN(FIND({"A";"B";"C";"D";"E";"F";"G";"H"},DATAARK[[#This Row],[PRØVE-NR.]]&amp;"ABCDEFGH"))-2)),1)</f>
        <v>1</v>
      </c>
      <c r="F7" s="48" t="str">
        <f>IF('OPLYSNINGER TIL AFLEVERING'!$C$35=0,"",'OPLYSNINGER TIL AFLEVERING'!$C$35)</f>
        <v/>
      </c>
      <c r="G7" s="30"/>
      <c r="H7" s="44"/>
      <c r="I7" s="50"/>
      <c r="J7" s="44"/>
      <c r="K7" s="45"/>
      <c r="L7" s="45"/>
      <c r="M7" s="44"/>
      <c r="N7" s="44"/>
      <c r="O7" s="44"/>
      <c r="P7" s="46"/>
      <c r="Q7" s="46"/>
      <c r="R7" s="56"/>
      <c r="S7" s="46"/>
      <c r="T7" s="46"/>
      <c r="U7" s="46"/>
      <c r="V7" s="46"/>
      <c r="W7" s="46"/>
      <c r="X7" s="67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7"/>
      <c r="AJ7" s="48" t="str">
        <f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f>
        <v/>
      </c>
      <c r="AK7" s="48" t="str" cm="1">
        <f t="array" ref="AK7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f>
        <v/>
      </c>
      <c r="AL7" s="48" t="str" cm="1">
        <f t="array" ref="AL7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f>
        <v/>
      </c>
      <c r="AM7" s="48" t="str" cm="1">
        <f t="array" ref="AM7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f>
        <v/>
      </c>
      <c r="AN7" s="46"/>
      <c r="AO7" s="56"/>
      <c r="AP7" s="49"/>
      <c r="AQ7" s="46"/>
      <c r="AR7" s="46"/>
      <c r="AS7" s="46"/>
      <c r="AT7" s="46"/>
      <c r="AU7" s="46"/>
      <c r="AV7" s="46"/>
      <c r="AW7" s="46"/>
      <c r="AX7" s="46"/>
      <c r="AY7" s="46"/>
      <c r="AZ7" s="61"/>
      <c r="BA7" s="74" t="str">
        <f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f>
        <v/>
      </c>
      <c r="BB7" s="74" t="str" cm="1">
        <f t="array" ref="BB7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f>
        <v xml:space="preserve"> 
Prøvebeskrivelse: 
</v>
      </c>
    </row>
    <row r="8" spans="2:54" x14ac:dyDescent="0.25">
      <c r="B8" s="48" t="str">
        <f>IF('OPLYSNINGER TIL AFLEVERING'!$C$11=0,"",'OPLYSNINGER TIL AFLEVERING'!$C$11)</f>
        <v/>
      </c>
      <c r="C8" s="84" t="str">
        <f>IF('OPLYSNINGER TIL AFLEVERING'!$C$12=0,"",'OPLYSNINGER TIL AFLEVERING'!$C$12)</f>
        <v/>
      </c>
      <c r="D8" s="84" t="str">
        <f>IF('OPLYSNINGER TIL AFLEVERING'!$C$13=0,"",'OPLYSNINGER TIL AFLEVERING'!$C$13)</f>
        <v/>
      </c>
      <c r="E8" s="84" cm="1">
        <f t="array" ref="E8">IFERROR(VALUE(MID(DATAARK[[#This Row],[PRØVE-NR.]],2,MIN(FIND({"A";"B";"C";"D";"E";"F";"G";"H"},DATAARK[[#This Row],[PRØVE-NR.]]&amp;"ABCDEFGH"))-2)),1)</f>
        <v>1</v>
      </c>
      <c r="F8" s="84" t="str">
        <f>IF('OPLYSNINGER TIL AFLEVERING'!$C$35=0,"",'OPLYSNINGER TIL AFLEVERING'!$C$35)</f>
        <v/>
      </c>
      <c r="G8" s="33"/>
      <c r="H8" s="85"/>
      <c r="I8" s="50"/>
      <c r="J8" s="85"/>
      <c r="K8" s="86"/>
      <c r="L8" s="86"/>
      <c r="M8" s="85"/>
      <c r="N8" s="85"/>
      <c r="O8" s="85"/>
      <c r="P8" s="87"/>
      <c r="Q8" s="87"/>
      <c r="R8" s="56"/>
      <c r="S8" s="87"/>
      <c r="T8" s="87"/>
      <c r="U8" s="87"/>
      <c r="V8" s="87"/>
      <c r="W8" s="87"/>
      <c r="X8" s="6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47"/>
      <c r="AJ8" s="84" t="str">
        <f>IF(AND(DATAARK[[#This Row],[DATERINGSLAB.]]="POZNAN",DATAARK[[#This Row],[UDTAGNING NR. 
(KUN VED FLERE END ÉN)]]=""),DATAARK[[#This Row],[JOURNALNR.]]&amp;" "&amp;DATAARK[[#This Row],[PRØVE-NR.]],
IF(AND(DATAARK[[#This Row],[DATERINGSLAB.]]="POZNAN",DATAARK[[#This Row],[UDTAGNING NR. 
(KUN VED FLERE END ÉN)]]&lt;&gt;""),DATAARK[[#This Row],[JOURNALNR.]]&amp;" "&amp;DATAARK[[#This Row],[PRØVE-NR.]]&amp;"-"&amp;DATAARK[[#This Row],[UDTAGNING NR. 
(KUN VED FLERE END ÉN)]],
IF(AND(DATAARK[[#This Row],[DATERINGSLAB.]]="Aarhus",DATAARK[[#This Row],[UDTAGNING NR. 
(KUN VED FLERE END ÉN)]]=""),DATAARK[[#This Row],[JOURNALNR.]]&amp;DATAARK[[#This Row],[PRØVE-NR.]],
IF(AND(DATAARK[[#This Row],[DATERINGSLAB.]]="Aarhus",DATAARK[[#This Row],[UDTAGNING NR. 
(KUN VED FLERE END ÉN)]]&lt;&gt;""),DATAARK[[#This Row],[JOURNALNR.]]&amp;DATAARK[[#This Row],[PRØVE-NR.]]&amp;"/"&amp;DATAARK[[#This Row],[UDTAGNING NR. 
(KUN VED FLERE END ÉN)]],
IF(AND(DATAARK[[#This Row],[DATERINGSLAB.]]="Beta",DATAARK[[#This Row],[UDTAGNING NR. 
(KUN VED FLERE END ÉN)]]=""),DATAARK[[#This Row],[JOURNALNR.]]&amp;DATAARK[[#This Row],[PRØVE-NR.]],
IF(AND(DATAARK[[#This Row],[DATERINGSLAB.]]="Beta",DATAARK[[#This Row],[UDTAGNING NR. 
(KUN VED FLERE END ÉN)]]&lt;&gt;""),DATAARK[[#This Row],[JOURNALNR.]]&amp;DATAARK[[#This Row],[PRØVE-NR.]]&amp;"-"&amp;DATAARK[[#This Row],[UDTAGNING NR. 
(KUN VED FLERE END ÉN)]],""))))))</f>
        <v/>
      </c>
      <c r="AK8" s="84" t="str" cm="1">
        <f t="array" ref="AK8">_xlfn.IFNA(IF(AND(POZNAN[Sample Code2]="",AARHUS[14C PRØVEID]="",POZNANWORD[Sample name]="",BETA[BETA]=""),"",
IF(DATAARK[[#This Row],[DATERINGSLAB.]]="Beta",_xlfn.XLOOKUP(DATAARK[[#This Row],[14C PRØVEID
SAMPLE NAME]],BETA[SUBMITTER NO],BETA[SAMPLENAME],"Ikke fundet"),
IF(DATAARK[[#This Row],[DATERINGSLAB.]]="Aarhus",_xlfn.XLOOKUP(DATAARK[[#This Row],[14C PRØVEID
SAMPLE NAME]],AARHUS[14C PRØVEID],AARHUS[AAR],"Ikke fundet"),
IF(DATAARK[[#This Row],[DATERINGSLAB.]]="Poznan",_xlfn.XLOOKUP(DATAARK[[#This Row],[14C PRØVEID
SAMPLE NAME]],POZNANWORD[Sample name],POZNANWORD[Lab. No.],_xlfn.XLOOKUP(DATAARK[[#This Row],[14C PRØVEID
SAMPLE NAME]],POZNAN[Sample name],POZNAN[Sample Code2],"Ikke fundet")),"")))),"")</f>
        <v/>
      </c>
      <c r="AL8" s="84" t="str" cm="1">
        <f t="array" ref="AL8">_xlfn.IFNA(IF(AND(POZNAN[Sample Code2]="",AARHUS[14C PRØVEID]="",POZNANWORD[Sample name]="",BETA[BETA]=""),"",
IF(DATAARK[[#This Row],[DATERINGSLAB.]]="Beta",_xlfn.XLOOKUP(DATAARK[[#This Row],[14C PRØVEID
SAMPLE NAME]],BETA[SUBMITTER NO],BETA[14C AGE],"Ikke fundet"),
IF(DATAARK[[#This Row],[DATERINGSLAB.]]="Aarhus",_xlfn.XLOOKUP(DATAARK[[#This Row],[14C PRØVEID
SAMPLE NAME]],AARHUS[14C PRØVEID],AARHUS[C14 age],"Ikke fundet"),
IF(DATAARK[[#This Row],[DATERINGSLAB.]]="Poznan",_xlfn.XLOOKUP(DATAARK[[#This Row],[14C PRØVEID
SAMPLE NAME]],POZNANWORD[Sample name],POZNANWORD[14C AGE],_xlfn.XLOOKUP(DATAARK[[#This Row],[14C PRØVEID
SAMPLE NAME]],POZNAN[Sample name],POZNAN[Age 14C],"Ikke fundet")),"")))),"")</f>
        <v/>
      </c>
      <c r="AM8" s="84" t="str" cm="1">
        <f t="array" ref="AM8">_xlfn.IFNA(IF(AND(POZNAN[Sample Code2]="",AARHUS[14C PRØVEID]="",POZNANWORD[Sample name]="",BETA[BETA]=""),"",
IF(DATAARK[[#This Row],[DATERINGSLAB.]]="Beta",_xlfn.XLOOKUP(DATAARK[[#This Row],[14C PRØVEID
SAMPLE NAME]],BETA[SUBMITTER NO],BETA[SD DEV.],"Ikke fundet"),
IF(DATAARK[[#This Row],[DATERINGSLAB.]]="Aarhus",_xlfn.XLOOKUP(DATAARK[[#This Row],[14C PRØVEID
SAMPLE NAME]],AARHUS[14C PRØVEID],AARHUS[StDev2],"Ikke fundet"),
IF(DATAARK[[#This Row],[DATERINGSLAB.]]="Poznan",_xlfn.XLOOKUP(DATAARK[[#This Row],[14C PRØVEID
SAMPLE NAME]],POZNANWORD[Sample name],POZNANWORD[SD DEV.],_xlfn.XLOOKUP(DATAARK[[#This Row],[14C PRØVEID
SAMPLE NAME]],POZNAN[Sample name],POZNAN[STD.2],"Ikke fundet")),"")))),"")</f>
        <v/>
      </c>
      <c r="AN8" s="87"/>
      <c r="AO8" s="56"/>
      <c r="AP8" s="88"/>
      <c r="AQ8" s="87"/>
      <c r="AR8" s="87"/>
      <c r="AS8" s="87"/>
      <c r="AT8" s="87"/>
      <c r="AU8" s="87"/>
      <c r="AV8" s="87"/>
      <c r="AW8" s="87"/>
      <c r="AX8" s="87"/>
      <c r="AY8" s="87"/>
      <c r="AZ8" s="61"/>
      <c r="BA8" s="89" t="str">
        <f>IF(DATAARK[[#This Row],[14C-UDTAG.
(ANTAL FRA PRØVE)]]="","","C14-udtagning: "&amp;_xlfn.TEXTJOIN(". ",TRUE,
DATAARK[[#This Row],[UDTAGNING NR. 
(KUN VED FLERE END ÉN)]],DATAARK[[#This Row],[MATERIALE]:[KOMMENTAR / 
COMMENTS]],IF(DATAARK[[#This Row],[VÆGT (mg)]]="","",DATAARK[[#This Row],[VÆGT (mg)]]&amp;"mg."),CHAR(10)&amp;"Datering "&amp;DATAARK[[#This Row],[DATERINGSLAB.]],DATAARK[[#This Row],[SAMPLE CODE
POZNAN/AARHUS]],IF(DATAARK[[#This Row],[DATERING (14C AGE)]]="","",DATAARK[[#This Row],[DATERING (14C AGE)]]&amp;" BP ± "&amp;DATAARK[[#This Row],[FEJLMARGIN (ERR.2)]])," "))</f>
        <v/>
      </c>
      <c r="BB8" s="89" t="str" cm="1">
        <f t="array" ref="BB8">IF(OR(DATAARK[[#This Row],[UDTAGNING NR. 
(KUN VED FLERE END ÉN)]]="",DATAARK[[#This Row],[UDTAGNING NR. 
(KUN VED FLERE END ÉN)]]="A"),_xlfn.TEXTJOIN(". ",TRUE,DATAARK[[#This Row],[A-NR.]:[KONSTRUKTIONSTYPE
(søgbar indtastning)]]," "&amp;CHAR(10))&amp;
"Prøvebeskrivelse: "&amp;IF(DATAARK[[#This Row],[KORN]]&lt;&gt;0,DATAARK[[#This Row],[KORN]]&amp;" korn. ","")&amp;
IF(DATAARK[[#This Row],[FRØ]]&lt;&gt;0,DATAARK[[#This Row],[FRØ]]&amp;" frø. ","")&amp;
IF(AND(LEFT(DATAARK[[#This Row],[TRÆ]],1)&lt;&gt;"x",DATAARK[[#This Row],[TRÆ]]&lt;&gt;0),DATAARK[[#This Row],[TRÆ]]&amp;" trækul. ","")&amp;IF(OR(DATAARK[[#This Row],[TRÆ]]="x",DATAARK[[#This Row],[TRÆ]]="xx"),"Få stykker trækul. ","")&amp;IF(DATAARK[[#This Row],[TRÆ]]="xxx","En del trækul. ","")&amp;IF(OR(DATAARK[[#This Row],[TRÆ]]="xxxx",DATAARK[[#This Row],[TRÆ]]="xxxxx"),"Meget trækul. ","")&amp;
IF(DATAARK[[#This Row],[BEMÆRKNINGER VEDR. KURSORISK GENNEMSYN]]&lt;&gt;"",DATAARK[[#This Row],[BEMÆRKNINGER VEDR. KURSORISK GENNEMSYN]]&amp;" bemærket under gennemsyn."&amp;CHAR(10),""&amp;CHAR(10)),"")&amp;
IF(DATAARK[[#This Row],[14C-UDTAG.
(ANTAL FRA PRØVE)]]="","",_xlfn.TEXTJOIN(CHAR(10),TRUE,
_xlfn._xlws.FILTER(DATAARK[AFRAPPORTERING 
C14-DEL],DATAARK[PRØVE-NR.]=DATAARK[[#This Row],[PRØVE-NR.]],)," "))</f>
        <v xml:space="preserve"> 
Prøvebeskrivelse: 
</v>
      </c>
    </row>
  </sheetData>
  <mergeCells count="6">
    <mergeCell ref="BA2:BB2"/>
    <mergeCell ref="J2:Q2"/>
    <mergeCell ref="S2:W2"/>
    <mergeCell ref="Y2:AH2"/>
    <mergeCell ref="AJ2:AN2"/>
    <mergeCell ref="AP2:AY2"/>
  </mergeCells>
  <conditionalFormatting sqref="G4:H8">
    <cfRule type="expression" dxfId="5" priority="3">
      <formula>$V4&gt;1</formula>
    </cfRule>
  </conditionalFormatting>
  <dataValidations count="39">
    <dataValidation type="custom" allowBlank="1" showInputMessage="1" showErrorMessage="1" errorTitle="Udtagningsnummerering" error="Udfyldes kun når der udtages mere end én 14C-prøve fra en given prøve. A tastes for den første udtagning, B for den anden udtagning osv. " sqref="Y4:Y8" xr:uid="{E84CA8C8-B64B-4545-8E87-E0D59790B7EF}">
      <formula1>AND(EXACT(PROPER(Y4),Y4),ISTEXT(Y4))</formula1>
    </dataValidation>
    <dataValidation type="list" allowBlank="1" showDropDown="1" showInputMessage="1" showErrorMessage="1" errorTitle="Tilstedevær af eg" error="Indtast &quot;0&quot; hvis ikke set, &quot;1&quot; hvis set. Ved blank celle er der ikke taget stilling til tilstedevær." sqref="AE4:AE8" xr:uid="{157CA572-D6BB-443D-B955-A3E9534C4E62}">
      <formula1>"-,0,1"</formula1>
    </dataValidation>
    <dataValidation type="whole" allowBlank="1" showInputMessage="1" showErrorMessage="1" errorTitle="Antal udtagninger" error="Indtast er helt tal ml 0 og 100. " sqref="V4:V8" xr:uid="{DD31813E-C567-4A1C-9FEB-52F4FFD57B50}">
      <formula1>0</formula1>
      <formula2>100</formula2>
    </dataValidation>
    <dataValidation type="list" allowBlank="1" showInputMessage="1" showErrorMessage="1" errorTitle="Materiale kategori" error="Vælg en kategori fra dropdownlisten i cellen." sqref="Z4:Z8" xr:uid="{833B2423-EE48-4A18-AA00-13BCBF7ACD02}">
      <formula1>KATEGORIERREF</formula1>
    </dataValidation>
    <dataValidation type="list" allowBlank="1" showDropDown="1" showInputMessage="1" showErrorMessage="1" errorTitle="Tilstedevær af bøg" error="Indtast &quot;0&quot; hvis ikke set, &quot;1&quot; hvis set. Ved blank celle er der ikke taget stilling til tilstedevær." sqref="AF4:AF8" xr:uid="{0F211706-A169-4218-97F2-ACB72A7832FC}">
      <formula1>"-,0,1"</formula1>
    </dataValidation>
    <dataValidation type="list" allowBlank="1" showInputMessage="1" showErrorMessage="1" errorTitle="Dateringslaboratorie" error="Vælg laboratorie i dropdownlisten i cellen. Hvis ikke laboratoriet findes i listen - kontakt Jonas." sqref="AH4:AH8" xr:uid="{B1A1E5EE-76C6-4087-830B-D5D77A46DBE1}">
      <formula1>"Poznan,Aarhus,Beta"</formula1>
    </dataValidation>
    <dataValidation allowBlank="1" showInputMessage="1" showErrorMessage="1" promptTitle="Trækul (kursorisk)" prompt="Indtast 1 ved de prøver der skal laves kursorisk trækulsgennemsyn af. " sqref="U3" xr:uid="{0366EDEA-6C50-47D9-A7B4-E88467917E21}"/>
    <dataValidation allowBlank="1" showInputMessage="1" showErrorMessage="1" promptTitle="Trækulsanalyse" prompt="Indtast 1 ved de prøver der skal laves trækulsanalyse af. " sqref="T3" xr:uid="{B7211365-35A5-403D-9FB7-C60A14D44F24}"/>
    <dataValidation allowBlank="1" showInputMessage="1" showErrorMessage="1" promptTitle="Makrofossilanalyse" prompt="Indtast 1 ved de prøver der skal laves makrofossilanalyse af. " sqref="S3" xr:uid="{FD770B74-25DF-4017-AE3A-166845C4BB4E}"/>
    <dataValidation allowBlank="1" showInputMessage="1" showErrorMessage="1" promptTitle="Arkæologisk information" prompt="De følgende (gule) kolonner benyttes til at udfylde relevant arkæologisk information til de indleverede prøver. " sqref="AO3" xr:uid="{6A8A0BD2-D129-47AD-8C06-A2CCA2151701}"/>
    <dataValidation allowBlank="1" showInputMessage="1" showErrorMessage="1" promptTitle="Arkæologisk information" prompt="Disse kolonner benyttes til at udfylde relevant arkæologisk information til de indleverede prøver. " sqref="AP2:AZ2" xr:uid="{C0F5946F-2326-44FC-8A0B-C7E7440A97E7}"/>
    <dataValidation allowBlank="1" showInputMessage="1" showErrorMessage="1" promptTitle="Kalibreret" prompt="Indtast evt. den kalibrerede alder, fx. via Oxcal. " sqref="AN3" xr:uid="{7BE5EFB3-9221-414A-B51C-2BB2EECB2DBC}"/>
    <dataValidation allowBlank="1" showInputMessage="1" showErrorMessage="1" promptTitle="Fejlmargin (err.2)" prompt="Fejlmarginen genereres automatisk hvis dateringsresultaterne er kopieret ind i fanen DATERINGSRESULTATER." sqref="AM3" xr:uid="{EEBD27C0-F07A-41B4-B4EB-1903951CAAA4}"/>
    <dataValidation allowBlank="1" showInputMessage="1" showErrorMessage="1" promptTitle="Datering (14C age)" prompt="Dateringerne genereres automatisk hvis dateringsresultaterne er kopieret ind i fanen DATERINGSRESULTATER." sqref="AL3" xr:uid="{973B7284-2AAE-4BA3-9D08-0F1CEF0386E9}"/>
    <dataValidation allowBlank="1" showInputMessage="1" showErrorMessage="1" promptTitle="Sample code" prompt="Sample koden fra dateringslaboratorierne genereres automatisk hvis dateringsresultaterne er kopieret ind i fanen DATERINGSRESULTATER." sqref="AK3" xr:uid="{97466D75-5D52-4C46-A4E5-ED1F9C84BA64}"/>
    <dataValidation allowBlank="1" showInputMessage="1" showErrorMessage="1" promptTitle="14C prøve ID" prompt="14C prøve ID'et genereres automatisk på baggrund af de indtastede oplysninger i denne tabel. Det anbefales at disse prøve ID benyttes i submission til dateringslaboratorierne. " sqref="AJ3" xr:uid="{EDC05214-E273-456B-82AD-F5CD5BB54CEA}"/>
    <dataValidation allowBlank="1" showInputMessage="1" showErrorMessage="1" promptTitle="14C-dateringer" prompt="De følgende (røde) kolonner indeholder information og resultater for 14C-dateringerne (hvis dateringsresultaterne er kopieret ind i fanen DATERINGSRESULTATER)." sqref="AI3" xr:uid="{AB33F8ED-9155-45BA-BE35-0F8FCBDAA4B9}"/>
    <dataValidation allowBlank="1" showInputMessage="1" showErrorMessage="1" promptTitle="14C-dateringer" prompt="Disse kolonner indeholder information og resultater for 14C-dateringerne (hvis dateringsresultaterne er kopieret ind i fanen DATERINGSRESULTATER)." sqref="AJ2:AN2" xr:uid="{1C2CCD29-E9B7-4B5E-A42D-6A03B5B74291}"/>
    <dataValidation allowBlank="1" showInputMessage="1" showErrorMessage="1" promptTitle="14C-udtagninger" prompt="De følgende (blå) kolonner udfyldes af Afdeling for Konservering og Naturvidenskab i forbindelse med 14C-udtagningen. " sqref="X3" xr:uid="{B0D14F75-1F60-4623-890E-15D72A803DCE}"/>
    <dataValidation allowBlank="1" showInputMessage="1" showErrorMessage="1" promptTitle="Bestillinger" prompt="De følgende (gule) kolonner benyttes til at bestille analyser og 14C-udtagninger på baggrund af det kursoriske gennemsyn. _x000a_Indtast 1 ved de ønskede analyser eller 14C-udtag. " sqref="R3" xr:uid="{B5A09DFF-E025-44E2-BE0E-42B7D5833403}"/>
    <dataValidation allowBlank="1" showInputMessage="1" showErrorMessage="1" promptTitle="Kursorisk gennemsyn" prompt="De følgende (grønne) kolonner udfyldes af Afdeling for Konservering og Naturvidenskab i forbindelse med det kursoriske gennemsyn. " sqref="I3" xr:uid="{85E64BD5-2A1B-4720-AB1E-817C0FB7FF15}"/>
    <dataValidation allowBlank="1" showInputMessage="1" showErrorMessage="1" promptTitle="Rækkenummer" prompt="Kolonnen generes automatisk på baggrund af de indtastede prøvenumre. Kolonnen er kun relevant hvis der sorteres i tabellen, og den gør det let at sortere efter prøvenumrenes kronologiske rækkefølge." sqref="E3" xr:uid="{6A773951-035A-4C14-A9A7-DB4F4349DEFF}"/>
    <dataValidation allowBlank="1" showInputMessage="1" showErrorMessage="1" promptTitle="Stednummer" prompt="Stednummeret genereres automatisk på baggrund af de indtastede oplysninger i fanen OPLYSNINGER TIL AFLEVERING." sqref="D3" xr:uid="{5C60B83C-A269-4487-9A4A-E9908CD544F8}"/>
    <dataValidation allowBlank="1" showInputMessage="1" showErrorMessage="1" promptTitle="Lokalitetsnavn" prompt="Lokalitetsnavnet genereres automatisk på baggrund af de indtastede oplysninger i fanen OPLYSNINGER TIL AFLEVERING." sqref="C3" xr:uid="{951050C4-C48D-424C-9966-97EE493B6ABD}"/>
    <dataValidation allowBlank="1" showInputMessage="1" showErrorMessage="1" promptTitle="Journalnummer" prompt="Journalnummeret genereres automatisk på baggrund af de indtastede oplysninger i fanen OPLYSNINGER TIL AFLEVERING." sqref="B3" xr:uid="{C2B609A9-3478-4BDC-BD48-02A5C53F7D47}"/>
    <dataValidation allowBlank="1" showInputMessage="1" showErrorMessage="1" promptTitle="Kursorisk gennemsyn" prompt="Disse kolonner udfyldes af Afdeling for Konservering og Naturvidenskab i forbindelse med det kursoriske gennemsyn. " sqref="J2:Q2" xr:uid="{5BDEEAC6-5D94-44E2-8E3B-8CA7CA45A8CD}"/>
    <dataValidation allowBlank="1" showInputMessage="1" showErrorMessage="1" promptTitle="14C-udtagninger" prompt="Disse kolonner udfyldes af Afdeling for Konservering og Naturvidenskab i forbindelse med 14C-udtagningen. " sqref="Y2:AH2" xr:uid="{FD6ABC9E-1829-4CE0-8403-FFDF871A8CB2}"/>
    <dataValidation allowBlank="1" showInputMessage="1" showErrorMessage="1" promptTitle="Bemærkninger / specielle ønsker" prompt="Indtast evt. bemærkninger vedr. 14C-udtagningen._x000a_Eksempelvis hvis der ønskes 14C-udtag fra de bedst egnede prøver fra en given kontekst eller lignenede.  " sqref="W3" xr:uid="{767E6B90-EAB1-4406-BA0A-53342C683B08}"/>
    <dataValidation allowBlank="1" showInputMessage="1" showErrorMessage="1" promptTitle="14C-udtagninger" prompt="I denne kolonne tastes 1 ud for de prøver der ønskes 14C-udtagning fra. Hvis der eventuelt skal udtages mere end én 14C-prøve fra den samme prøve, tastes det ønskede antal. " sqref="V3" xr:uid="{B37720E8-915D-4470-804D-8F10B95F5308}"/>
    <dataValidation allowBlank="1" showInputMessage="1" showErrorMessage="1" promptTitle="Bestillinger" prompt="Disse kolonner benyttes til at bestille analyser og 14C-udtagninger på baggrund af det kursoriske gennemsyn. _x000a_Indtast 1 ved de ønskede analyser eller 14C-udtag. " sqref="S2:W2" xr:uid="{D5E0E1B1-CEFB-4395-8C3B-F7DF1914E595}"/>
    <dataValidation allowBlank="1" showInputMessage="1" showErrorMessage="1" promptTitle="FHM 4296/" prompt="Sagsnummer på Afdeling for Konservering og Naturvidenskab. _x000a_Genereres automatisk på baggrund af de indtastede oplysninger i fanen OPLYSNINGER TIL AFLEVERING." sqref="F3" xr:uid="{B274A29F-4088-4B5E-9D93-CF128CAACB9E}"/>
    <dataValidation allowBlank="1" showInputMessage="1" showErrorMessage="1" promptTitle="Undernumre" prompt="Indtast/indsæt evt. undernumre på de indleverede prøver." sqref="H3" xr:uid="{95AE1831-3E70-4BF9-98BF-79E863590223}"/>
    <dataValidation allowBlank="1" showInputMessage="1" showErrorMessage="1" promptTitle="Prøvenumre" prompt="Indtast/indsæt prøvenumre på de indleverede prøver." sqref="G3" xr:uid="{BD11105D-BDFF-493C-B4AD-72A289DB571F}"/>
    <dataValidation allowBlank="1" showInputMessage="1" showErrorMessage="1" promptTitle="A-NR." prompt="Indtast prøvens A-nummer (inkl. &quot;A&quot;)." sqref="AR3" xr:uid="{5E6D3F0D-F6E5-4E48-B832-D1652C177F6D}"/>
    <dataValidation allowBlank="1" showInputMessage="1" showErrorMessage="1" promptTitle="LAG NR." prompt="Indtast evt. oplysninger om lag/stratigrafi." sqref="AS3" xr:uid="{FF12A2D0-D1A2-453D-BAFA-3ABB6B10FDFC}"/>
    <dataValidation allowBlank="1" showInputMessage="1" showErrorMessage="1" promptTitle="ANLÆGSTYPE" prompt="Indtast prøvens anlægstype, eller vælg fra den søgbare dropdown menu i cellerne ved at taste de første bogstaver._x000a_Dropdown indeholder MUD-anlægskategorier. Manglende kategoier kan tilføjes i anlægslisten i fanen ANDRE PRØVER." sqref="AT3" xr:uid="{329F1B4B-4BB2-47B9-BADE-895B90749558}"/>
    <dataValidation allowBlank="1" showInputMessage="1" showErrorMessage="1" promptTitle="K-NR." prompt="Indtast prøvens K-nummer (inkl. &quot;K&quot;)." sqref="AU3" xr:uid="{123FFF96-C3EA-4539-92D7-DB1BDA3E751D}"/>
    <dataValidation allowBlank="1" showInputMessage="1" showErrorMessage="1" promptTitle="KONSTRUKTIONSTYPE" prompt="Indtast prøvens konstruktionstype, eller vælg fra den søgbare dropdown menu i cellerne ved at taste de første bogstaver. Dropdown indeholder MUD-anlægskategorier. Manglende kategoier kan tilføjes i anlægslisten i fanen ANDRE PRØVER." sqref="AV3" xr:uid="{53D14078-4253-4167-A96B-B12FA19B7818}"/>
    <dataValidation type="list" allowBlank="1" showInputMessage="1" showErrorMessage="1" sqref="AV4:AV8 AT4:AT8" xr:uid="{DB0363BE-1E0B-4716-A2FC-056C9439FB57}">
      <formula1>MUDKATEGORIER</formula1>
    </dataValidation>
  </dataValidations>
  <pageMargins left="0.7" right="0.7" top="0.75" bottom="0.75" header="0.3" footer="0.3"/>
  <pageSetup paperSize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53BB66-9B3A-45C8-A37E-7BBA2C662F07}">
          <x14:formula1>
            <xm:f>OFFSET(MOESGAARD!$X$6,1,MATCH(LEFT($Z4,FIND(",",$Z4,1)-1),KULSTOFMATER,0)-1,COUNTA(OFFSET(MOESGAARD!$X$6,1,MATCH(LEFT($Z4,FIND(",",$Z4,1)-1),KULSTOFMATER,0)-1,50,1)),1)</xm:f>
          </x14:formula1>
          <xm:sqref>AA4:AA8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C78E3-8033-4E84-AAEF-6604060059C1}">
  <sheetPr>
    <tabColor rgb="FFFFF2CC"/>
  </sheetPr>
  <dimension ref="A1:P192"/>
  <sheetViews>
    <sheetView showGridLines="0" zoomScaleNormal="100" workbookViewId="0">
      <selection activeCell="D20" sqref="D20"/>
    </sheetView>
  </sheetViews>
  <sheetFormatPr defaultColWidth="0" defaultRowHeight="15" x14ac:dyDescent="0.25"/>
  <cols>
    <col min="1" max="1" width="5.7109375" customWidth="1"/>
    <col min="2" max="2" width="18.7109375" customWidth="1"/>
    <col min="3" max="3" width="21" customWidth="1"/>
    <col min="4" max="4" width="97" customWidth="1"/>
    <col min="5" max="5" width="9.140625" customWidth="1"/>
    <col min="6" max="6" width="33" customWidth="1"/>
    <col min="7" max="7" width="45.140625" customWidth="1"/>
    <col min="8" max="8" width="9.140625" customWidth="1"/>
    <col min="9" max="9" width="9.140625" hidden="1" customWidth="1"/>
    <col min="10" max="10" width="24.5703125" hidden="1" customWidth="1"/>
    <col min="11" max="16384" width="9.140625" hidden="1"/>
  </cols>
  <sheetData>
    <row r="1" spans="2:16" ht="30" customHeight="1" x14ac:dyDescent="0.25"/>
    <row r="2" spans="2:16" ht="36.75" customHeight="1" x14ac:dyDescent="0.35">
      <c r="B2" s="176" t="s">
        <v>318</v>
      </c>
      <c r="C2" s="152"/>
      <c r="D2" s="153"/>
      <c r="F2" s="227" t="s">
        <v>522</v>
      </c>
      <c r="G2" s="228"/>
    </row>
    <row r="3" spans="2:16" ht="15" customHeight="1" x14ac:dyDescent="0.25">
      <c r="B3" s="115" t="s">
        <v>123</v>
      </c>
      <c r="C3" s="116" t="s">
        <v>124</v>
      </c>
      <c r="D3" s="117" t="s">
        <v>125</v>
      </c>
      <c r="F3" s="229"/>
      <c r="G3" s="230"/>
    </row>
    <row r="4" spans="2:16" ht="15" customHeight="1" x14ac:dyDescent="0.25">
      <c r="B4" s="29"/>
      <c r="C4" s="30"/>
      <c r="D4" s="31"/>
      <c r="F4" s="170" t="s">
        <v>330</v>
      </c>
      <c r="G4" s="171" t="s">
        <v>331</v>
      </c>
    </row>
    <row r="5" spans="2:16" ht="15" customHeight="1" x14ac:dyDescent="0.25">
      <c r="B5" s="29"/>
      <c r="C5" s="30"/>
      <c r="D5" s="31"/>
      <c r="F5" s="172" t="s">
        <v>332</v>
      </c>
      <c r="G5" s="173" t="s">
        <v>332</v>
      </c>
    </row>
    <row r="6" spans="2:16" ht="15" customHeight="1" x14ac:dyDescent="0.25">
      <c r="B6" s="29"/>
      <c r="C6" s="30"/>
      <c r="D6" s="31"/>
      <c r="F6" s="172" t="s">
        <v>332</v>
      </c>
      <c r="G6" s="173" t="s">
        <v>333</v>
      </c>
    </row>
    <row r="7" spans="2:16" ht="15" customHeight="1" x14ac:dyDescent="0.25">
      <c r="B7" s="29"/>
      <c r="C7" s="30"/>
      <c r="D7" s="31"/>
      <c r="F7" s="172" t="s">
        <v>332</v>
      </c>
      <c r="G7" s="173" t="s">
        <v>334</v>
      </c>
    </row>
    <row r="8" spans="2:16" ht="15" customHeight="1" x14ac:dyDescent="0.25">
      <c r="B8" s="29"/>
      <c r="C8" s="30"/>
      <c r="D8" s="31"/>
      <c r="F8" s="172" t="s">
        <v>332</v>
      </c>
      <c r="G8" s="173" t="s">
        <v>335</v>
      </c>
    </row>
    <row r="9" spans="2:16" ht="15" customHeight="1" x14ac:dyDescent="0.25">
      <c r="B9" s="29"/>
      <c r="C9" s="30"/>
      <c r="D9" s="31"/>
      <c r="F9" s="172" t="s">
        <v>332</v>
      </c>
      <c r="G9" s="173" t="s">
        <v>336</v>
      </c>
    </row>
    <row r="10" spans="2:16" ht="15" customHeight="1" x14ac:dyDescent="0.25">
      <c r="B10" s="29"/>
      <c r="C10" s="30"/>
      <c r="D10" s="31"/>
      <c r="F10" s="172" t="s">
        <v>332</v>
      </c>
      <c r="G10" s="173" t="s">
        <v>337</v>
      </c>
    </row>
    <row r="11" spans="2:16" ht="15" customHeight="1" x14ac:dyDescent="0.25">
      <c r="B11" s="29"/>
      <c r="C11" s="30"/>
      <c r="D11" s="31"/>
      <c r="F11" s="172" t="s">
        <v>332</v>
      </c>
      <c r="G11" s="173" t="s">
        <v>338</v>
      </c>
    </row>
    <row r="12" spans="2:16" ht="15" customHeight="1" x14ac:dyDescent="0.25">
      <c r="B12" s="29"/>
      <c r="C12" s="30"/>
      <c r="D12" s="31"/>
      <c r="F12" s="172" t="s">
        <v>332</v>
      </c>
      <c r="G12" s="173" t="s">
        <v>339</v>
      </c>
    </row>
    <row r="13" spans="2:16" ht="15" customHeight="1" x14ac:dyDescent="0.25">
      <c r="B13" s="29"/>
      <c r="C13" s="30"/>
      <c r="D13" s="31"/>
      <c r="F13" s="172" t="s">
        <v>332</v>
      </c>
      <c r="G13" s="173" t="s">
        <v>340</v>
      </c>
    </row>
    <row r="14" spans="2:16" ht="15" customHeight="1" x14ac:dyDescent="0.25">
      <c r="B14" s="29"/>
      <c r="C14" s="30"/>
      <c r="D14" s="31"/>
      <c r="F14" s="172" t="s">
        <v>332</v>
      </c>
      <c r="G14" s="173" t="s">
        <v>341</v>
      </c>
      <c r="P14" t="str">
        <f>_xlfn.XLOOKUP(R14,MUDANLÆG[Undergruppe],MUDANLÆG[Undergruppe],"")</f>
        <v/>
      </c>
    </row>
    <row r="15" spans="2:16" ht="15" customHeight="1" x14ac:dyDescent="0.25">
      <c r="B15" s="29"/>
      <c r="C15" s="30"/>
      <c r="D15" s="31"/>
      <c r="F15" s="172" t="s">
        <v>332</v>
      </c>
      <c r="G15" s="173" t="s">
        <v>342</v>
      </c>
      <c r="P15" t="str">
        <f>_xlfn.XLOOKUP(R15,MUDANLÆG[Undergruppe],MUDANLÆG[Undergruppe],"")</f>
        <v/>
      </c>
    </row>
    <row r="16" spans="2:16" ht="15" customHeight="1" x14ac:dyDescent="0.25">
      <c r="B16" s="29"/>
      <c r="C16" s="30"/>
      <c r="D16" s="31"/>
      <c r="F16" s="172" t="s">
        <v>332</v>
      </c>
      <c r="G16" s="173" t="s">
        <v>343</v>
      </c>
      <c r="P16" t="str">
        <f>_xlfn.XLOOKUP(R16,MUDANLÆG[Undergruppe],MUDANLÆG[Undergruppe],"")</f>
        <v/>
      </c>
    </row>
    <row r="17" spans="2:16" ht="15" customHeight="1" x14ac:dyDescent="0.25">
      <c r="B17" s="29"/>
      <c r="C17" s="30"/>
      <c r="D17" s="31"/>
      <c r="F17" s="172" t="s">
        <v>344</v>
      </c>
      <c r="G17" s="173" t="s">
        <v>344</v>
      </c>
      <c r="P17" t="str">
        <f>_xlfn.XLOOKUP(R17,MUDANLÆG[Undergruppe],MUDANLÆG[Undergruppe],"")</f>
        <v/>
      </c>
    </row>
    <row r="18" spans="2:16" ht="15" customHeight="1" x14ac:dyDescent="0.25">
      <c r="B18" s="32"/>
      <c r="C18" s="33"/>
      <c r="D18" s="34"/>
      <c r="F18" s="172" t="s">
        <v>344</v>
      </c>
      <c r="G18" s="173" t="s">
        <v>345</v>
      </c>
      <c r="P18" t="str">
        <f>_xlfn.XLOOKUP(R18,MUDANLÆG[Undergruppe],MUDANLÆG[Undergruppe],"")</f>
        <v/>
      </c>
    </row>
    <row r="19" spans="2:16" x14ac:dyDescent="0.25">
      <c r="F19" s="172" t="s">
        <v>344</v>
      </c>
      <c r="G19" s="173" t="s">
        <v>346</v>
      </c>
      <c r="P19" t="str">
        <f>_xlfn.XLOOKUP(R19,MUDANLÆG[Undergruppe],MUDANLÆG[Undergruppe],"")</f>
        <v/>
      </c>
    </row>
    <row r="20" spans="2:16" x14ac:dyDescent="0.25">
      <c r="F20" s="172" t="s">
        <v>344</v>
      </c>
      <c r="G20" s="173" t="s">
        <v>347</v>
      </c>
    </row>
    <row r="21" spans="2:16" x14ac:dyDescent="0.25">
      <c r="F21" s="172" t="s">
        <v>344</v>
      </c>
      <c r="G21" s="173" t="s">
        <v>348</v>
      </c>
    </row>
    <row r="22" spans="2:16" x14ac:dyDescent="0.25">
      <c r="F22" s="172" t="s">
        <v>344</v>
      </c>
      <c r="G22" s="173" t="s">
        <v>349</v>
      </c>
    </row>
    <row r="23" spans="2:16" x14ac:dyDescent="0.25">
      <c r="F23" s="172" t="s">
        <v>344</v>
      </c>
      <c r="G23" s="173" t="s">
        <v>350</v>
      </c>
    </row>
    <row r="24" spans="2:16" x14ac:dyDescent="0.25">
      <c r="F24" s="172" t="s">
        <v>351</v>
      </c>
      <c r="G24" s="173" t="s">
        <v>352</v>
      </c>
    </row>
    <row r="25" spans="2:16" x14ac:dyDescent="0.25">
      <c r="F25" s="172" t="s">
        <v>351</v>
      </c>
      <c r="G25" s="173" t="s">
        <v>353</v>
      </c>
    </row>
    <row r="26" spans="2:16" x14ac:dyDescent="0.25">
      <c r="F26" s="172" t="s">
        <v>351</v>
      </c>
      <c r="G26" s="173" t="s">
        <v>354</v>
      </c>
    </row>
    <row r="27" spans="2:16" x14ac:dyDescent="0.25">
      <c r="F27" s="172" t="s">
        <v>351</v>
      </c>
      <c r="G27" s="173" t="s">
        <v>355</v>
      </c>
    </row>
    <row r="28" spans="2:16" x14ac:dyDescent="0.25">
      <c r="F28" s="172" t="s">
        <v>351</v>
      </c>
      <c r="G28" s="173" t="s">
        <v>356</v>
      </c>
    </row>
    <row r="29" spans="2:16" x14ac:dyDescent="0.25">
      <c r="F29" s="172" t="s">
        <v>357</v>
      </c>
      <c r="G29" s="173" t="s">
        <v>357</v>
      </c>
    </row>
    <row r="30" spans="2:16" x14ac:dyDescent="0.25">
      <c r="F30" s="172" t="s">
        <v>358</v>
      </c>
      <c r="G30" s="173" t="s">
        <v>358</v>
      </c>
    </row>
    <row r="31" spans="2:16" x14ac:dyDescent="0.25">
      <c r="F31" s="172" t="s">
        <v>358</v>
      </c>
      <c r="G31" s="173" t="s">
        <v>359</v>
      </c>
    </row>
    <row r="32" spans="2:16" x14ac:dyDescent="0.25">
      <c r="F32" s="172" t="s">
        <v>358</v>
      </c>
      <c r="G32" s="173" t="s">
        <v>360</v>
      </c>
    </row>
    <row r="33" spans="6:7" x14ac:dyDescent="0.25">
      <c r="F33" s="172" t="s">
        <v>361</v>
      </c>
      <c r="G33" s="173" t="s">
        <v>361</v>
      </c>
    </row>
    <row r="34" spans="6:7" x14ac:dyDescent="0.25">
      <c r="F34" s="172" t="s">
        <v>361</v>
      </c>
      <c r="G34" s="173" t="s">
        <v>362</v>
      </c>
    </row>
    <row r="35" spans="6:7" x14ac:dyDescent="0.25">
      <c r="F35" s="172" t="s">
        <v>361</v>
      </c>
      <c r="G35" s="173" t="s">
        <v>363</v>
      </c>
    </row>
    <row r="36" spans="6:7" x14ac:dyDescent="0.25">
      <c r="F36" s="172" t="s">
        <v>361</v>
      </c>
      <c r="G36" s="173" t="s">
        <v>364</v>
      </c>
    </row>
    <row r="37" spans="6:7" x14ac:dyDescent="0.25">
      <c r="F37" s="172" t="s">
        <v>361</v>
      </c>
      <c r="G37" s="173" t="s">
        <v>365</v>
      </c>
    </row>
    <row r="38" spans="6:7" x14ac:dyDescent="0.25">
      <c r="F38" s="172" t="s">
        <v>361</v>
      </c>
      <c r="G38" s="173" t="s">
        <v>366</v>
      </c>
    </row>
    <row r="39" spans="6:7" x14ac:dyDescent="0.25">
      <c r="F39" s="172" t="s">
        <v>361</v>
      </c>
      <c r="G39" s="173" t="s">
        <v>367</v>
      </c>
    </row>
    <row r="40" spans="6:7" x14ac:dyDescent="0.25">
      <c r="F40" s="172" t="s">
        <v>361</v>
      </c>
      <c r="G40" s="173" t="s">
        <v>368</v>
      </c>
    </row>
    <row r="41" spans="6:7" x14ac:dyDescent="0.25">
      <c r="F41" s="172" t="s">
        <v>361</v>
      </c>
      <c r="G41" s="173" t="s">
        <v>516</v>
      </c>
    </row>
    <row r="42" spans="6:7" x14ac:dyDescent="0.25">
      <c r="F42" s="172" t="s">
        <v>361</v>
      </c>
      <c r="G42" s="173" t="s">
        <v>517</v>
      </c>
    </row>
    <row r="43" spans="6:7" x14ac:dyDescent="0.25">
      <c r="F43" s="172" t="s">
        <v>361</v>
      </c>
      <c r="G43" s="173" t="s">
        <v>521</v>
      </c>
    </row>
    <row r="44" spans="6:7" x14ac:dyDescent="0.25">
      <c r="F44" s="172" t="s">
        <v>361</v>
      </c>
      <c r="G44" s="173" t="s">
        <v>520</v>
      </c>
    </row>
    <row r="45" spans="6:7" x14ac:dyDescent="0.25">
      <c r="F45" s="172" t="s">
        <v>361</v>
      </c>
      <c r="G45" s="173" t="s">
        <v>519</v>
      </c>
    </row>
    <row r="46" spans="6:7" x14ac:dyDescent="0.25">
      <c r="F46" s="172" t="s">
        <v>369</v>
      </c>
      <c r="G46" s="173" t="s">
        <v>369</v>
      </c>
    </row>
    <row r="47" spans="6:7" x14ac:dyDescent="0.25">
      <c r="F47" s="172" t="s">
        <v>369</v>
      </c>
      <c r="G47" s="173" t="s">
        <v>370</v>
      </c>
    </row>
    <row r="48" spans="6:7" x14ac:dyDescent="0.25">
      <c r="F48" s="172" t="s">
        <v>369</v>
      </c>
      <c r="G48" s="173" t="s">
        <v>371</v>
      </c>
    </row>
    <row r="49" spans="6:7" x14ac:dyDescent="0.25">
      <c r="F49" s="172" t="s">
        <v>369</v>
      </c>
      <c r="G49" s="173" t="s">
        <v>372</v>
      </c>
    </row>
    <row r="50" spans="6:7" x14ac:dyDescent="0.25">
      <c r="F50" s="172" t="s">
        <v>369</v>
      </c>
      <c r="G50" s="173" t="s">
        <v>373</v>
      </c>
    </row>
    <row r="51" spans="6:7" x14ac:dyDescent="0.25">
      <c r="F51" s="172" t="s">
        <v>374</v>
      </c>
      <c r="G51" s="173" t="s">
        <v>374</v>
      </c>
    </row>
    <row r="52" spans="6:7" x14ac:dyDescent="0.25">
      <c r="F52" s="172" t="s">
        <v>375</v>
      </c>
      <c r="G52" s="173" t="s">
        <v>375</v>
      </c>
    </row>
    <row r="53" spans="6:7" x14ac:dyDescent="0.25">
      <c r="F53" s="172" t="s">
        <v>375</v>
      </c>
      <c r="G53" s="173" t="s">
        <v>376</v>
      </c>
    </row>
    <row r="54" spans="6:7" x14ac:dyDescent="0.25">
      <c r="F54" s="172" t="s">
        <v>375</v>
      </c>
      <c r="G54" s="173" t="s">
        <v>377</v>
      </c>
    </row>
    <row r="55" spans="6:7" x14ac:dyDescent="0.25">
      <c r="F55" s="172" t="s">
        <v>375</v>
      </c>
      <c r="G55" s="173" t="s">
        <v>378</v>
      </c>
    </row>
    <row r="56" spans="6:7" x14ac:dyDescent="0.25">
      <c r="F56" s="172" t="s">
        <v>379</v>
      </c>
      <c r="G56" s="173" t="s">
        <v>379</v>
      </c>
    </row>
    <row r="57" spans="6:7" x14ac:dyDescent="0.25">
      <c r="F57" s="172" t="s">
        <v>380</v>
      </c>
      <c r="G57" s="173" t="s">
        <v>380</v>
      </c>
    </row>
    <row r="58" spans="6:7" x14ac:dyDescent="0.25">
      <c r="F58" s="172" t="s">
        <v>380</v>
      </c>
      <c r="G58" s="173" t="s">
        <v>381</v>
      </c>
    </row>
    <row r="59" spans="6:7" x14ac:dyDescent="0.25">
      <c r="F59" s="172" t="s">
        <v>380</v>
      </c>
      <c r="G59" s="173" t="s">
        <v>382</v>
      </c>
    </row>
    <row r="60" spans="6:7" x14ac:dyDescent="0.25">
      <c r="F60" s="172" t="s">
        <v>380</v>
      </c>
      <c r="G60" s="173" t="s">
        <v>383</v>
      </c>
    </row>
    <row r="61" spans="6:7" x14ac:dyDescent="0.25">
      <c r="F61" s="172" t="s">
        <v>380</v>
      </c>
      <c r="G61" s="173" t="s">
        <v>384</v>
      </c>
    </row>
    <row r="62" spans="6:7" x14ac:dyDescent="0.25">
      <c r="F62" s="172" t="s">
        <v>380</v>
      </c>
      <c r="G62" s="173" t="s">
        <v>385</v>
      </c>
    </row>
    <row r="63" spans="6:7" x14ac:dyDescent="0.25">
      <c r="F63" s="172" t="s">
        <v>380</v>
      </c>
      <c r="G63" s="173" t="s">
        <v>386</v>
      </c>
    </row>
    <row r="64" spans="6:7" x14ac:dyDescent="0.25">
      <c r="F64" s="172" t="s">
        <v>380</v>
      </c>
      <c r="G64" s="173" t="s">
        <v>387</v>
      </c>
    </row>
    <row r="65" spans="6:10" x14ac:dyDescent="0.25">
      <c r="F65" s="172" t="s">
        <v>380</v>
      </c>
      <c r="G65" s="173" t="s">
        <v>388</v>
      </c>
      <c r="J65" t="str">
        <f>_xlfn.XLOOKUP(K65,MUDANLÆG[Undergruppe],MUDANLÆG[Undergruppe],"")</f>
        <v/>
      </c>
    </row>
    <row r="66" spans="6:10" x14ac:dyDescent="0.25">
      <c r="F66" s="172" t="s">
        <v>380</v>
      </c>
      <c r="G66" s="173" t="s">
        <v>389</v>
      </c>
      <c r="J66" t="str">
        <f>_xlfn.XLOOKUP(K66,MUDANLÆG[Undergruppe],MUDANLÆG[Undergruppe],"")</f>
        <v/>
      </c>
    </row>
    <row r="67" spans="6:10" x14ac:dyDescent="0.25">
      <c r="F67" s="172" t="s">
        <v>380</v>
      </c>
      <c r="G67" s="173" t="s">
        <v>390</v>
      </c>
      <c r="J67" t="str">
        <f>_xlfn.XLOOKUP(K67,MUDANLÆG[Undergruppe],MUDANLÆG[Undergruppe],"")</f>
        <v/>
      </c>
    </row>
    <row r="68" spans="6:10" x14ac:dyDescent="0.25">
      <c r="F68" s="172" t="s">
        <v>380</v>
      </c>
      <c r="G68" s="173" t="s">
        <v>391</v>
      </c>
      <c r="J68" t="str">
        <f>_xlfn.XLOOKUP(K68,MUDANLÆG[Undergruppe],MUDANLÆG[Undergruppe],"")</f>
        <v/>
      </c>
    </row>
    <row r="69" spans="6:10" x14ac:dyDescent="0.25">
      <c r="F69" s="172" t="s">
        <v>380</v>
      </c>
      <c r="G69" s="173" t="s">
        <v>392</v>
      </c>
      <c r="J69" t="str">
        <f>_xlfn.XLOOKUP(K69,MUDANLÆG[Undergruppe],MUDANLÆG[Undergruppe],"")</f>
        <v/>
      </c>
    </row>
    <row r="70" spans="6:10" x14ac:dyDescent="0.25">
      <c r="F70" s="172" t="s">
        <v>380</v>
      </c>
      <c r="G70" s="173" t="s">
        <v>393</v>
      </c>
      <c r="J70" t="str">
        <f>_xlfn.XLOOKUP(K70,MUDANLÆG[Undergruppe],MUDANLÆG[Undergruppe],"")</f>
        <v/>
      </c>
    </row>
    <row r="71" spans="6:10" x14ac:dyDescent="0.25">
      <c r="F71" s="172" t="s">
        <v>380</v>
      </c>
      <c r="G71" s="173" t="s">
        <v>394</v>
      </c>
      <c r="J71" t="str">
        <f>_xlfn.XLOOKUP(K71,MUDANLÆG[Undergruppe],MUDANLÆG[Undergruppe],"")</f>
        <v/>
      </c>
    </row>
    <row r="72" spans="6:10" x14ac:dyDescent="0.25">
      <c r="F72" s="172" t="s">
        <v>380</v>
      </c>
      <c r="G72" s="173" t="s">
        <v>395</v>
      </c>
      <c r="J72" t="str">
        <f>_xlfn.XLOOKUP(K72,MUDANLÆG[Undergruppe],MUDANLÆG[Undergruppe],"")</f>
        <v/>
      </c>
    </row>
    <row r="73" spans="6:10" x14ac:dyDescent="0.25">
      <c r="F73" s="172" t="s">
        <v>380</v>
      </c>
      <c r="G73" s="173" t="s">
        <v>396</v>
      </c>
      <c r="J73" t="str">
        <f>_xlfn.XLOOKUP(K73,MUDANLÆG[Undergruppe],MUDANLÆG[Undergruppe],"")</f>
        <v/>
      </c>
    </row>
    <row r="74" spans="6:10" x14ac:dyDescent="0.25">
      <c r="F74" s="172" t="s">
        <v>380</v>
      </c>
      <c r="G74" s="173" t="s">
        <v>397</v>
      </c>
      <c r="J74" t="str">
        <f>_xlfn.XLOOKUP(K74,MUDANLÆG[Undergruppe],MUDANLÆG[Undergruppe],"")</f>
        <v/>
      </c>
    </row>
    <row r="75" spans="6:10" x14ac:dyDescent="0.25">
      <c r="F75" s="172" t="s">
        <v>380</v>
      </c>
      <c r="G75" s="173" t="s">
        <v>398</v>
      </c>
      <c r="J75" t="str">
        <f>_xlfn.XLOOKUP(K75,MUDANLÆG[Undergruppe],MUDANLÆG[Undergruppe],"")</f>
        <v/>
      </c>
    </row>
    <row r="76" spans="6:10" x14ac:dyDescent="0.25">
      <c r="F76" s="172" t="s">
        <v>380</v>
      </c>
      <c r="G76" s="173" t="s">
        <v>399</v>
      </c>
      <c r="J76" t="str">
        <f>_xlfn.XLOOKUP(K76,MUDANLÆG[Undergruppe],MUDANLÆG[Undergruppe],"")</f>
        <v/>
      </c>
    </row>
    <row r="77" spans="6:10" x14ac:dyDescent="0.25">
      <c r="F77" s="172" t="s">
        <v>400</v>
      </c>
      <c r="G77" s="173" t="s">
        <v>400</v>
      </c>
      <c r="J77" t="str">
        <f>_xlfn.XLOOKUP(K77,MUDANLÆG[Undergruppe],MUDANLÆG[Undergruppe],"")</f>
        <v/>
      </c>
    </row>
    <row r="78" spans="6:10" x14ac:dyDescent="0.25">
      <c r="F78" s="172" t="s">
        <v>400</v>
      </c>
      <c r="G78" s="173" t="s">
        <v>401</v>
      </c>
      <c r="J78" t="str">
        <f>_xlfn.XLOOKUP(K78,MUDANLÆG[Undergruppe],MUDANLÆG[Undergruppe],"")</f>
        <v/>
      </c>
    </row>
    <row r="79" spans="6:10" x14ac:dyDescent="0.25">
      <c r="F79" s="172" t="s">
        <v>400</v>
      </c>
      <c r="G79" s="173" t="s">
        <v>402</v>
      </c>
      <c r="J79" t="str">
        <f>_xlfn.XLOOKUP(K79,MUDANLÆG[Undergruppe],MUDANLÆG[Undergruppe],"")</f>
        <v/>
      </c>
    </row>
    <row r="80" spans="6:10" x14ac:dyDescent="0.25">
      <c r="F80" s="172" t="s">
        <v>400</v>
      </c>
      <c r="G80" s="173" t="s">
        <v>403</v>
      </c>
      <c r="J80" t="str">
        <f>_xlfn.XLOOKUP(K80,MUDANLÆG[Undergruppe],MUDANLÆG[Undergruppe],"")</f>
        <v/>
      </c>
    </row>
    <row r="81" spans="6:10" x14ac:dyDescent="0.25">
      <c r="F81" s="172" t="s">
        <v>400</v>
      </c>
      <c r="G81" s="173" t="s">
        <v>404</v>
      </c>
      <c r="J81" t="str">
        <f>_xlfn.XLOOKUP(K81,MUDANLÆG[Undergruppe],MUDANLÆG[Undergruppe],"")</f>
        <v/>
      </c>
    </row>
    <row r="82" spans="6:10" x14ac:dyDescent="0.25">
      <c r="F82" s="172" t="s">
        <v>400</v>
      </c>
      <c r="G82" s="173" t="s">
        <v>405</v>
      </c>
      <c r="J82" t="str">
        <f>_xlfn.XLOOKUP(K82,MUDANLÆG[Undergruppe],MUDANLÆG[Undergruppe],"")</f>
        <v/>
      </c>
    </row>
    <row r="83" spans="6:10" x14ac:dyDescent="0.25">
      <c r="F83" s="172" t="s">
        <v>400</v>
      </c>
      <c r="G83" s="173" t="s">
        <v>406</v>
      </c>
      <c r="J83" t="str">
        <f>_xlfn.XLOOKUP(K83,MUDANLÆG[Undergruppe],MUDANLÆG[Undergruppe],"")</f>
        <v/>
      </c>
    </row>
    <row r="84" spans="6:10" x14ac:dyDescent="0.25">
      <c r="F84" s="172" t="s">
        <v>400</v>
      </c>
      <c r="G84" s="173" t="s">
        <v>407</v>
      </c>
      <c r="J84" t="str">
        <f>_xlfn.XLOOKUP(K84,MUDANLÆG[Undergruppe],MUDANLÆG[Undergruppe],"")</f>
        <v/>
      </c>
    </row>
    <row r="85" spans="6:10" x14ac:dyDescent="0.25">
      <c r="F85" s="172" t="s">
        <v>400</v>
      </c>
      <c r="G85" s="173" t="s">
        <v>408</v>
      </c>
    </row>
    <row r="86" spans="6:10" x14ac:dyDescent="0.25">
      <c r="F86" s="172" t="s">
        <v>400</v>
      </c>
      <c r="G86" s="173" t="s">
        <v>409</v>
      </c>
    </row>
    <row r="87" spans="6:10" x14ac:dyDescent="0.25">
      <c r="F87" s="172" t="s">
        <v>400</v>
      </c>
      <c r="G87" s="173" t="s">
        <v>410</v>
      </c>
    </row>
    <row r="88" spans="6:10" x14ac:dyDescent="0.25">
      <c r="F88" s="172" t="s">
        <v>400</v>
      </c>
      <c r="G88" s="173" t="s">
        <v>411</v>
      </c>
    </row>
    <row r="89" spans="6:10" x14ac:dyDescent="0.25">
      <c r="F89" s="172" t="s">
        <v>400</v>
      </c>
      <c r="G89" s="173" t="s">
        <v>412</v>
      </c>
    </row>
    <row r="90" spans="6:10" x14ac:dyDescent="0.25">
      <c r="F90" s="172" t="s">
        <v>400</v>
      </c>
      <c r="G90" s="173" t="s">
        <v>509</v>
      </c>
    </row>
    <row r="91" spans="6:10" x14ac:dyDescent="0.25">
      <c r="F91" s="172" t="s">
        <v>413</v>
      </c>
      <c r="G91" s="173" t="s">
        <v>413</v>
      </c>
    </row>
    <row r="92" spans="6:10" x14ac:dyDescent="0.25">
      <c r="F92" s="172" t="s">
        <v>414</v>
      </c>
      <c r="G92" s="173" t="s">
        <v>414</v>
      </c>
    </row>
    <row r="93" spans="6:10" x14ac:dyDescent="0.25">
      <c r="F93" s="172" t="s">
        <v>415</v>
      </c>
      <c r="G93" s="173" t="s">
        <v>415</v>
      </c>
    </row>
    <row r="94" spans="6:10" x14ac:dyDescent="0.25">
      <c r="F94" s="172" t="s">
        <v>416</v>
      </c>
      <c r="G94" s="173" t="s">
        <v>416</v>
      </c>
    </row>
    <row r="95" spans="6:10" x14ac:dyDescent="0.25">
      <c r="F95" s="172" t="s">
        <v>416</v>
      </c>
      <c r="G95" s="173" t="s">
        <v>417</v>
      </c>
    </row>
    <row r="96" spans="6:10" x14ac:dyDescent="0.25">
      <c r="F96" s="172" t="s">
        <v>416</v>
      </c>
      <c r="G96" s="173" t="s">
        <v>418</v>
      </c>
    </row>
    <row r="97" spans="6:7" x14ac:dyDescent="0.25">
      <c r="F97" s="172" t="s">
        <v>419</v>
      </c>
      <c r="G97" s="173" t="s">
        <v>419</v>
      </c>
    </row>
    <row r="98" spans="6:7" x14ac:dyDescent="0.25">
      <c r="F98" s="172" t="s">
        <v>419</v>
      </c>
      <c r="G98" s="173" t="s">
        <v>420</v>
      </c>
    </row>
    <row r="99" spans="6:7" x14ac:dyDescent="0.25">
      <c r="F99" s="172" t="s">
        <v>419</v>
      </c>
      <c r="G99" s="173" t="s">
        <v>421</v>
      </c>
    </row>
    <row r="100" spans="6:7" x14ac:dyDescent="0.25">
      <c r="F100" s="172" t="s">
        <v>422</v>
      </c>
      <c r="G100" s="173" t="s">
        <v>422</v>
      </c>
    </row>
    <row r="101" spans="6:7" x14ac:dyDescent="0.25">
      <c r="F101" s="172" t="s">
        <v>422</v>
      </c>
      <c r="G101" s="173" t="s">
        <v>423</v>
      </c>
    </row>
    <row r="102" spans="6:7" x14ac:dyDescent="0.25">
      <c r="F102" s="172" t="s">
        <v>422</v>
      </c>
      <c r="G102" s="173" t="s">
        <v>424</v>
      </c>
    </row>
    <row r="103" spans="6:7" x14ac:dyDescent="0.25">
      <c r="F103" s="172" t="s">
        <v>422</v>
      </c>
      <c r="G103" s="173" t="s">
        <v>425</v>
      </c>
    </row>
    <row r="104" spans="6:7" x14ac:dyDescent="0.25">
      <c r="F104" s="172" t="s">
        <v>426</v>
      </c>
      <c r="G104" s="173" t="s">
        <v>426</v>
      </c>
    </row>
    <row r="105" spans="6:7" x14ac:dyDescent="0.25">
      <c r="F105" s="172" t="s">
        <v>426</v>
      </c>
      <c r="G105" s="173" t="s">
        <v>427</v>
      </c>
    </row>
    <row r="106" spans="6:7" x14ac:dyDescent="0.25">
      <c r="F106" s="172" t="s">
        <v>426</v>
      </c>
      <c r="G106" s="173" t="s">
        <v>428</v>
      </c>
    </row>
    <row r="107" spans="6:7" x14ac:dyDescent="0.25">
      <c r="F107" s="172" t="s">
        <v>426</v>
      </c>
      <c r="G107" s="173" t="s">
        <v>429</v>
      </c>
    </row>
    <row r="108" spans="6:7" x14ac:dyDescent="0.25">
      <c r="F108" s="172" t="s">
        <v>426</v>
      </c>
      <c r="G108" s="173" t="s">
        <v>426</v>
      </c>
    </row>
    <row r="109" spans="6:7" x14ac:dyDescent="0.25">
      <c r="F109" s="172" t="s">
        <v>426</v>
      </c>
      <c r="G109" s="173" t="s">
        <v>430</v>
      </c>
    </row>
    <row r="110" spans="6:7" x14ac:dyDescent="0.25">
      <c r="F110" s="172" t="s">
        <v>426</v>
      </c>
      <c r="G110" s="173" t="s">
        <v>431</v>
      </c>
    </row>
    <row r="111" spans="6:7" x14ac:dyDescent="0.25">
      <c r="F111" s="172" t="s">
        <v>426</v>
      </c>
      <c r="G111" s="173" t="s">
        <v>432</v>
      </c>
    </row>
    <row r="112" spans="6:7" x14ac:dyDescent="0.25">
      <c r="F112" s="172" t="s">
        <v>426</v>
      </c>
      <c r="G112" s="173" t="s">
        <v>433</v>
      </c>
    </row>
    <row r="113" spans="6:7" x14ac:dyDescent="0.25">
      <c r="F113" s="172" t="s">
        <v>434</v>
      </c>
      <c r="G113" s="173" t="s">
        <v>434</v>
      </c>
    </row>
    <row r="114" spans="6:7" x14ac:dyDescent="0.25">
      <c r="F114" s="172" t="s">
        <v>434</v>
      </c>
      <c r="G114" s="173" t="s">
        <v>435</v>
      </c>
    </row>
    <row r="115" spans="6:7" x14ac:dyDescent="0.25">
      <c r="F115" s="172" t="s">
        <v>434</v>
      </c>
      <c r="G115" s="173" t="s">
        <v>436</v>
      </c>
    </row>
    <row r="116" spans="6:7" x14ac:dyDescent="0.25">
      <c r="F116" s="172" t="s">
        <v>434</v>
      </c>
      <c r="G116" s="173" t="s">
        <v>437</v>
      </c>
    </row>
    <row r="117" spans="6:7" x14ac:dyDescent="0.25">
      <c r="F117" s="172" t="s">
        <v>434</v>
      </c>
      <c r="G117" s="173" t="s">
        <v>438</v>
      </c>
    </row>
    <row r="118" spans="6:7" x14ac:dyDescent="0.25">
      <c r="F118" s="172" t="s">
        <v>434</v>
      </c>
      <c r="G118" s="173" t="s">
        <v>439</v>
      </c>
    </row>
    <row r="119" spans="6:7" x14ac:dyDescent="0.25">
      <c r="F119" s="172" t="s">
        <v>434</v>
      </c>
      <c r="G119" s="173" t="s">
        <v>440</v>
      </c>
    </row>
    <row r="120" spans="6:7" x14ac:dyDescent="0.25">
      <c r="F120" s="172" t="s">
        <v>434</v>
      </c>
      <c r="G120" s="173" t="s">
        <v>441</v>
      </c>
    </row>
    <row r="121" spans="6:7" x14ac:dyDescent="0.25">
      <c r="F121" s="172" t="s">
        <v>434</v>
      </c>
      <c r="G121" s="173" t="s">
        <v>442</v>
      </c>
    </row>
    <row r="122" spans="6:7" x14ac:dyDescent="0.25">
      <c r="F122" s="172" t="s">
        <v>434</v>
      </c>
      <c r="G122" s="173" t="s">
        <v>443</v>
      </c>
    </row>
    <row r="123" spans="6:7" x14ac:dyDescent="0.25">
      <c r="F123" s="172" t="s">
        <v>434</v>
      </c>
      <c r="G123" s="173" t="s">
        <v>444</v>
      </c>
    </row>
    <row r="124" spans="6:7" x14ac:dyDescent="0.25">
      <c r="F124" s="172" t="s">
        <v>434</v>
      </c>
      <c r="G124" s="173" t="s">
        <v>445</v>
      </c>
    </row>
    <row r="125" spans="6:7" x14ac:dyDescent="0.25">
      <c r="F125" s="172" t="s">
        <v>434</v>
      </c>
      <c r="G125" s="173" t="s">
        <v>446</v>
      </c>
    </row>
    <row r="126" spans="6:7" x14ac:dyDescent="0.25">
      <c r="F126" s="172" t="s">
        <v>434</v>
      </c>
      <c r="G126" s="173" t="s">
        <v>447</v>
      </c>
    </row>
    <row r="127" spans="6:7" x14ac:dyDescent="0.25">
      <c r="F127" s="172" t="s">
        <v>434</v>
      </c>
      <c r="G127" s="173" t="s">
        <v>448</v>
      </c>
    </row>
    <row r="128" spans="6:7" x14ac:dyDescent="0.25">
      <c r="F128" s="172" t="s">
        <v>434</v>
      </c>
      <c r="G128" s="173" t="s">
        <v>508</v>
      </c>
    </row>
    <row r="129" spans="6:7" x14ac:dyDescent="0.25">
      <c r="F129" s="172" t="s">
        <v>449</v>
      </c>
      <c r="G129" s="173" t="s">
        <v>449</v>
      </c>
    </row>
    <row r="130" spans="6:7" x14ac:dyDescent="0.25">
      <c r="F130" s="172" t="s">
        <v>449</v>
      </c>
      <c r="G130" s="173" t="s">
        <v>428</v>
      </c>
    </row>
    <row r="131" spans="6:7" x14ac:dyDescent="0.25">
      <c r="F131" s="172" t="s">
        <v>449</v>
      </c>
      <c r="G131" s="173" t="s">
        <v>450</v>
      </c>
    </row>
    <row r="132" spans="6:7" x14ac:dyDescent="0.25">
      <c r="F132" s="172" t="s">
        <v>449</v>
      </c>
      <c r="G132" s="173" t="s">
        <v>451</v>
      </c>
    </row>
    <row r="133" spans="6:7" x14ac:dyDescent="0.25">
      <c r="F133" s="172" t="s">
        <v>449</v>
      </c>
      <c r="G133" s="173" t="s">
        <v>452</v>
      </c>
    </row>
    <row r="134" spans="6:7" x14ac:dyDescent="0.25">
      <c r="F134" s="172" t="s">
        <v>449</v>
      </c>
      <c r="G134" s="173" t="s">
        <v>453</v>
      </c>
    </row>
    <row r="135" spans="6:7" x14ac:dyDescent="0.25">
      <c r="F135" s="172" t="s">
        <v>449</v>
      </c>
      <c r="G135" s="173" t="s">
        <v>454</v>
      </c>
    </row>
    <row r="136" spans="6:7" x14ac:dyDescent="0.25">
      <c r="F136" s="172" t="s">
        <v>449</v>
      </c>
      <c r="G136" s="173" t="s">
        <v>455</v>
      </c>
    </row>
    <row r="137" spans="6:7" x14ac:dyDescent="0.25">
      <c r="F137" s="172" t="s">
        <v>449</v>
      </c>
      <c r="G137" s="173" t="s">
        <v>456</v>
      </c>
    </row>
    <row r="138" spans="6:7" x14ac:dyDescent="0.25">
      <c r="F138" s="172" t="s">
        <v>449</v>
      </c>
      <c r="G138" s="173" t="s">
        <v>514</v>
      </c>
    </row>
    <row r="139" spans="6:7" x14ac:dyDescent="0.25">
      <c r="F139" s="172" t="s">
        <v>457</v>
      </c>
      <c r="G139" s="173" t="s">
        <v>457</v>
      </c>
    </row>
    <row r="140" spans="6:7" x14ac:dyDescent="0.25">
      <c r="F140" s="172" t="s">
        <v>457</v>
      </c>
      <c r="G140" s="173" t="s">
        <v>458</v>
      </c>
    </row>
    <row r="141" spans="6:7" x14ac:dyDescent="0.25">
      <c r="F141" s="172" t="s">
        <v>457</v>
      </c>
      <c r="G141" s="173" t="s">
        <v>459</v>
      </c>
    </row>
    <row r="142" spans="6:7" x14ac:dyDescent="0.25">
      <c r="F142" s="172" t="s">
        <v>457</v>
      </c>
      <c r="G142" s="173" t="s">
        <v>460</v>
      </c>
    </row>
    <row r="143" spans="6:7" x14ac:dyDescent="0.25">
      <c r="F143" s="172" t="s">
        <v>457</v>
      </c>
      <c r="G143" s="173" t="s">
        <v>461</v>
      </c>
    </row>
    <row r="144" spans="6:7" x14ac:dyDescent="0.25">
      <c r="F144" s="172" t="s">
        <v>457</v>
      </c>
      <c r="G144" s="173" t="s">
        <v>462</v>
      </c>
    </row>
    <row r="145" spans="6:7" x14ac:dyDescent="0.25">
      <c r="F145" s="172" t="s">
        <v>457</v>
      </c>
      <c r="G145" s="173" t="s">
        <v>463</v>
      </c>
    </row>
    <row r="146" spans="6:7" x14ac:dyDescent="0.25">
      <c r="F146" s="172" t="s">
        <v>457</v>
      </c>
      <c r="G146" s="173" t="s">
        <v>464</v>
      </c>
    </row>
    <row r="147" spans="6:7" x14ac:dyDescent="0.25">
      <c r="F147" s="172" t="s">
        <v>457</v>
      </c>
      <c r="G147" s="173" t="s">
        <v>465</v>
      </c>
    </row>
    <row r="148" spans="6:7" x14ac:dyDescent="0.25">
      <c r="F148" s="172" t="s">
        <v>457</v>
      </c>
      <c r="G148" s="173" t="s">
        <v>466</v>
      </c>
    </row>
    <row r="149" spans="6:7" x14ac:dyDescent="0.25">
      <c r="F149" s="172" t="s">
        <v>457</v>
      </c>
      <c r="G149" s="173" t="s">
        <v>467</v>
      </c>
    </row>
    <row r="150" spans="6:7" x14ac:dyDescent="0.25">
      <c r="F150" s="172" t="s">
        <v>457</v>
      </c>
      <c r="G150" s="173" t="s">
        <v>468</v>
      </c>
    </row>
    <row r="151" spans="6:7" x14ac:dyDescent="0.25">
      <c r="F151" s="172" t="s">
        <v>457</v>
      </c>
      <c r="G151" s="173" t="s">
        <v>469</v>
      </c>
    </row>
    <row r="152" spans="6:7" x14ac:dyDescent="0.25">
      <c r="F152" s="172" t="s">
        <v>457</v>
      </c>
      <c r="G152" s="173" t="s">
        <v>470</v>
      </c>
    </row>
    <row r="153" spans="6:7" x14ac:dyDescent="0.25">
      <c r="F153" s="172" t="s">
        <v>457</v>
      </c>
      <c r="G153" s="173" t="s">
        <v>471</v>
      </c>
    </row>
    <row r="154" spans="6:7" x14ac:dyDescent="0.25">
      <c r="F154" s="172" t="s">
        <v>472</v>
      </c>
      <c r="G154" s="173" t="s">
        <v>472</v>
      </c>
    </row>
    <row r="155" spans="6:7" x14ac:dyDescent="0.25">
      <c r="F155" s="172" t="s">
        <v>472</v>
      </c>
      <c r="G155" s="173" t="s">
        <v>473</v>
      </c>
    </row>
    <row r="156" spans="6:7" x14ac:dyDescent="0.25">
      <c r="F156" s="172" t="s">
        <v>472</v>
      </c>
      <c r="G156" s="173" t="s">
        <v>474</v>
      </c>
    </row>
    <row r="157" spans="6:7" x14ac:dyDescent="0.25">
      <c r="F157" s="172" t="s">
        <v>472</v>
      </c>
      <c r="G157" s="173" t="s">
        <v>475</v>
      </c>
    </row>
    <row r="158" spans="6:7" x14ac:dyDescent="0.25">
      <c r="F158" s="172" t="s">
        <v>472</v>
      </c>
      <c r="G158" s="173" t="s">
        <v>476</v>
      </c>
    </row>
    <row r="159" spans="6:7" x14ac:dyDescent="0.25">
      <c r="F159" s="172" t="s">
        <v>472</v>
      </c>
      <c r="G159" s="173" t="s">
        <v>477</v>
      </c>
    </row>
    <row r="160" spans="6:7" x14ac:dyDescent="0.25">
      <c r="F160" s="172" t="s">
        <v>472</v>
      </c>
      <c r="G160" s="173" t="s">
        <v>478</v>
      </c>
    </row>
    <row r="161" spans="6:7" x14ac:dyDescent="0.25">
      <c r="F161" s="172" t="s">
        <v>472</v>
      </c>
      <c r="G161" s="173" t="s">
        <v>479</v>
      </c>
    </row>
    <row r="162" spans="6:7" x14ac:dyDescent="0.25">
      <c r="F162" s="172" t="s">
        <v>472</v>
      </c>
      <c r="G162" s="173" t="s">
        <v>480</v>
      </c>
    </row>
    <row r="163" spans="6:7" x14ac:dyDescent="0.25">
      <c r="F163" s="172" t="s">
        <v>472</v>
      </c>
      <c r="G163" s="173" t="s">
        <v>481</v>
      </c>
    </row>
    <row r="164" spans="6:7" x14ac:dyDescent="0.25">
      <c r="F164" s="172" t="s">
        <v>472</v>
      </c>
      <c r="G164" s="173" t="s">
        <v>512</v>
      </c>
    </row>
    <row r="165" spans="6:7" x14ac:dyDescent="0.25">
      <c r="F165" s="172" t="s">
        <v>472</v>
      </c>
      <c r="G165" s="173" t="s">
        <v>513</v>
      </c>
    </row>
    <row r="166" spans="6:7" x14ac:dyDescent="0.25">
      <c r="F166" s="172" t="s">
        <v>472</v>
      </c>
      <c r="G166" s="173" t="s">
        <v>515</v>
      </c>
    </row>
    <row r="167" spans="6:7" x14ac:dyDescent="0.25">
      <c r="F167" s="172" t="s">
        <v>472</v>
      </c>
      <c r="G167" s="173" t="s">
        <v>511</v>
      </c>
    </row>
    <row r="168" spans="6:7" x14ac:dyDescent="0.25">
      <c r="F168" s="172" t="s">
        <v>472</v>
      </c>
      <c r="G168" s="173" t="s">
        <v>510</v>
      </c>
    </row>
    <row r="169" spans="6:7" x14ac:dyDescent="0.25">
      <c r="F169" s="172" t="s">
        <v>472</v>
      </c>
      <c r="G169" s="173" t="s">
        <v>518</v>
      </c>
    </row>
    <row r="170" spans="6:7" x14ac:dyDescent="0.25">
      <c r="F170" s="172" t="s">
        <v>482</v>
      </c>
      <c r="G170" s="173" t="s">
        <v>482</v>
      </c>
    </row>
    <row r="171" spans="6:7" x14ac:dyDescent="0.25">
      <c r="F171" s="172" t="s">
        <v>482</v>
      </c>
      <c r="G171" s="173" t="s">
        <v>483</v>
      </c>
    </row>
    <row r="172" spans="6:7" x14ac:dyDescent="0.25">
      <c r="F172" s="172" t="s">
        <v>482</v>
      </c>
      <c r="G172" s="173" t="s">
        <v>484</v>
      </c>
    </row>
    <row r="173" spans="6:7" x14ac:dyDescent="0.25">
      <c r="F173" s="172" t="s">
        <v>482</v>
      </c>
      <c r="G173" s="173" t="s">
        <v>485</v>
      </c>
    </row>
    <row r="174" spans="6:7" x14ac:dyDescent="0.25">
      <c r="F174" s="172" t="s">
        <v>482</v>
      </c>
      <c r="G174" s="173" t="s">
        <v>486</v>
      </c>
    </row>
    <row r="175" spans="6:7" x14ac:dyDescent="0.25">
      <c r="F175" s="172" t="s">
        <v>487</v>
      </c>
      <c r="G175" s="173" t="s">
        <v>487</v>
      </c>
    </row>
    <row r="176" spans="6:7" x14ac:dyDescent="0.25">
      <c r="F176" s="172" t="s">
        <v>487</v>
      </c>
      <c r="G176" s="173" t="s">
        <v>488</v>
      </c>
    </row>
    <row r="177" spans="6:7" x14ac:dyDescent="0.25">
      <c r="F177" s="172" t="s">
        <v>487</v>
      </c>
      <c r="G177" s="173" t="s">
        <v>489</v>
      </c>
    </row>
    <row r="178" spans="6:7" x14ac:dyDescent="0.25">
      <c r="F178" s="174" t="s">
        <v>487</v>
      </c>
      <c r="G178" s="175" t="s">
        <v>490</v>
      </c>
    </row>
    <row r="179" spans="6:7" x14ac:dyDescent="0.25">
      <c r="F179" s="172" t="s">
        <v>487</v>
      </c>
      <c r="G179" s="175" t="s">
        <v>491</v>
      </c>
    </row>
    <row r="180" spans="6:7" x14ac:dyDescent="0.25">
      <c r="F180" s="172" t="s">
        <v>487</v>
      </c>
      <c r="G180" s="175" t="s">
        <v>492</v>
      </c>
    </row>
    <row r="181" spans="6:7" x14ac:dyDescent="0.25">
      <c r="F181" s="172" t="s">
        <v>487</v>
      </c>
      <c r="G181" s="175" t="s">
        <v>493</v>
      </c>
    </row>
    <row r="182" spans="6:7" x14ac:dyDescent="0.25">
      <c r="F182" s="172" t="s">
        <v>487</v>
      </c>
      <c r="G182" s="175" t="s">
        <v>494</v>
      </c>
    </row>
    <row r="183" spans="6:7" x14ac:dyDescent="0.25">
      <c r="F183" s="172" t="s">
        <v>487</v>
      </c>
      <c r="G183" s="175" t="s">
        <v>495</v>
      </c>
    </row>
    <row r="184" spans="6:7" x14ac:dyDescent="0.25">
      <c r="F184" s="172" t="s">
        <v>487</v>
      </c>
      <c r="G184" s="175" t="s">
        <v>496</v>
      </c>
    </row>
    <row r="185" spans="6:7" x14ac:dyDescent="0.25">
      <c r="F185" s="172" t="s">
        <v>487</v>
      </c>
      <c r="G185" s="173" t="s">
        <v>497</v>
      </c>
    </row>
    <row r="186" spans="6:7" x14ac:dyDescent="0.25">
      <c r="F186" s="172" t="s">
        <v>487</v>
      </c>
      <c r="G186" s="175" t="s">
        <v>498</v>
      </c>
    </row>
    <row r="187" spans="6:7" x14ac:dyDescent="0.25">
      <c r="F187" s="172" t="s">
        <v>487</v>
      </c>
      <c r="G187" s="173" t="s">
        <v>499</v>
      </c>
    </row>
    <row r="188" spans="6:7" x14ac:dyDescent="0.25">
      <c r="F188" s="172" t="s">
        <v>487</v>
      </c>
      <c r="G188" s="173" t="s">
        <v>500</v>
      </c>
    </row>
    <row r="189" spans="6:7" x14ac:dyDescent="0.25">
      <c r="F189" s="172" t="s">
        <v>501</v>
      </c>
      <c r="G189" s="173" t="s">
        <v>501</v>
      </c>
    </row>
    <row r="190" spans="6:7" x14ac:dyDescent="0.25">
      <c r="F190" s="172" t="s">
        <v>502</v>
      </c>
      <c r="G190" s="173" t="s">
        <v>502</v>
      </c>
    </row>
    <row r="191" spans="6:7" x14ac:dyDescent="0.25">
      <c r="F191" s="172" t="s">
        <v>502</v>
      </c>
      <c r="G191" s="173" t="s">
        <v>503</v>
      </c>
    </row>
    <row r="192" spans="6:7" x14ac:dyDescent="0.25">
      <c r="F192" s="174" t="s">
        <v>502</v>
      </c>
      <c r="G192" s="175" t="s">
        <v>504</v>
      </c>
    </row>
  </sheetData>
  <sortState xmlns:xlrd2="http://schemas.microsoft.com/office/spreadsheetml/2017/richdata2" ref="P14:R78">
    <sortCondition ref="P14:P78"/>
  </sortState>
  <mergeCells count="1">
    <mergeCell ref="F2:G3"/>
  </mergeCells>
  <conditionalFormatting sqref="B4:D12">
    <cfRule type="expression" dxfId="4" priority="5">
      <formula>$S4&gt;1</formula>
    </cfRule>
  </conditionalFormatting>
  <conditionalFormatting sqref="B13:D18">
    <cfRule type="expression" dxfId="3" priority="3">
      <formula>$V13&gt;1</formula>
    </cfRule>
  </conditionalFormatting>
  <dataValidations disablePrompts="1" count="1">
    <dataValidation allowBlank="1" showErrorMessage="1" promptTitle="Prøvenumre" prompt="Indtast/indsæt prøvenumre på de indleverede prøver." sqref="B3" xr:uid="{D019C628-2F8A-4FFD-BE1B-6CD5D433E253}"/>
  </dataValidations>
  <pageMargins left="0.7" right="0.7" top="0.75" bottom="0.75" header="0.3" footer="0.3"/>
  <pageSetup paperSize="0"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23D84FE-7A91-4A55-BE66-7E68FA35EA79}">
          <x14:formula1>
            <xm:f>MOESGAARD!$AF$23:$AF$31</xm:f>
          </x14:formula1>
          <xm:sqref>C4:C18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24DBF-2EA9-4C5D-A26D-83409C6AAB7C}">
  <sheetPr>
    <tabColor rgb="FFFFF2CC"/>
  </sheetPr>
  <dimension ref="A1:CE9"/>
  <sheetViews>
    <sheetView showGridLines="0" zoomScaleNormal="100" workbookViewId="0">
      <selection activeCell="AF13" sqref="AF13"/>
    </sheetView>
  </sheetViews>
  <sheetFormatPr defaultColWidth="0" defaultRowHeight="15" outlineLevelCol="1" x14ac:dyDescent="0.25"/>
  <cols>
    <col min="1" max="1" width="5.7109375" customWidth="1"/>
    <col min="2" max="2" width="7" customWidth="1"/>
    <col min="3" max="3" width="14.85546875" customWidth="1"/>
    <col min="4" max="4" width="13.42578125" customWidth="1"/>
    <col min="5" max="5" width="15.85546875" customWidth="1"/>
    <col min="6" max="6" width="15.140625" customWidth="1"/>
    <col min="7" max="9" width="7.28515625" hidden="1" customWidth="1" outlineLevel="1"/>
    <col min="10" max="10" width="7.28515625" customWidth="1" collapsed="1"/>
    <col min="11" max="11" width="7.28515625" customWidth="1"/>
    <col min="12" max="12" width="10.85546875" bestFit="1" customWidth="1"/>
    <col min="13" max="13" width="12.7109375" bestFit="1" customWidth="1"/>
    <col min="14" max="14" width="5.140625" customWidth="1"/>
    <col min="15" max="15" width="7.42578125" customWidth="1"/>
    <col min="16" max="16" width="4.7109375" customWidth="1"/>
    <col min="17" max="17" width="5" customWidth="1"/>
    <col min="18" max="18" width="4.42578125" customWidth="1"/>
    <col min="19" max="19" width="5.140625" bestFit="1" customWidth="1"/>
    <col min="20" max="20" width="5.28515625" bestFit="1" customWidth="1"/>
    <col min="21" max="21" width="5.7109375" customWidth="1"/>
    <col min="22" max="22" width="5.42578125" customWidth="1"/>
    <col min="23" max="23" width="10" customWidth="1"/>
    <col min="24" max="27" width="7.28515625" hidden="1" customWidth="1" outlineLevel="1"/>
    <col min="28" max="28" width="7.28515625" customWidth="1" collapsed="1"/>
    <col min="29" max="31" width="7.28515625" customWidth="1"/>
    <col min="32" max="32" width="9.5703125" customWidth="1"/>
    <col min="33" max="33" width="9.140625" customWidth="1"/>
    <col min="34" max="34" width="5.140625" customWidth="1"/>
    <col min="35" max="36" width="6.7109375" customWidth="1"/>
    <col min="37" max="37" width="7.28515625" customWidth="1"/>
    <col min="38" max="38" width="6.7109375" customWidth="1"/>
    <col min="39" max="39" width="7.28515625" customWidth="1"/>
    <col min="40" max="40" width="15.28515625" customWidth="1"/>
    <col min="41" max="41" width="7.28515625" customWidth="1"/>
    <col min="42" max="46" width="7.28515625" customWidth="1" outlineLevel="1"/>
    <col min="47" max="47" width="7.28515625" customWidth="1"/>
    <col min="48" max="49" width="22" customWidth="1"/>
    <col min="50" max="50" width="21.7109375" customWidth="1"/>
    <col min="51" max="79" width="7.28515625" hidden="1" customWidth="1" outlineLevel="1"/>
    <col min="80" max="80" width="10.28515625" hidden="1" customWidth="1" outlineLevel="1"/>
    <col min="81" max="82" width="9.140625" hidden="1" customWidth="1" outlineLevel="1"/>
    <col min="83" max="83" width="9.140625" customWidth="1" collapsed="1"/>
    <col min="84" max="16384" width="9.140625" hidden="1"/>
  </cols>
  <sheetData>
    <row r="1" spans="2:82" ht="30" customHeight="1" x14ac:dyDescent="0.25"/>
    <row r="2" spans="2:82" ht="21" x14ac:dyDescent="0.35">
      <c r="B2" s="8" t="s">
        <v>212</v>
      </c>
      <c r="K2" s="8" t="s">
        <v>222</v>
      </c>
      <c r="AC2" s="8" t="s">
        <v>221</v>
      </c>
      <c r="AV2" s="8" t="s">
        <v>220</v>
      </c>
    </row>
    <row r="3" spans="2:82" ht="36" customHeight="1" x14ac:dyDescent="0.25">
      <c r="B3" s="231" t="s">
        <v>215</v>
      </c>
      <c r="C3" s="231"/>
      <c r="D3" s="231"/>
      <c r="E3" s="231"/>
      <c r="F3" s="231"/>
      <c r="G3" s="77"/>
      <c r="H3" s="77"/>
      <c r="I3" s="77"/>
      <c r="K3" s="231" t="s">
        <v>214</v>
      </c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AC3" s="231" t="s">
        <v>216</v>
      </c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V3" s="231" t="s">
        <v>317</v>
      </c>
      <c r="AW3" s="231"/>
      <c r="AX3" s="231"/>
    </row>
    <row r="5" spans="2:82" x14ac:dyDescent="0.25">
      <c r="AC5" s="75" t="s">
        <v>177</v>
      </c>
    </row>
    <row r="6" spans="2:82" ht="33" customHeight="1" x14ac:dyDescent="0.25">
      <c r="B6" s="150" t="s">
        <v>210</v>
      </c>
      <c r="C6" s="128" t="s">
        <v>180</v>
      </c>
      <c r="D6" s="128" t="s">
        <v>205</v>
      </c>
      <c r="E6" s="128" t="s">
        <v>206</v>
      </c>
      <c r="F6" s="129" t="s">
        <v>207</v>
      </c>
      <c r="G6" s="78" t="s">
        <v>211</v>
      </c>
      <c r="H6" s="78" t="s">
        <v>208</v>
      </c>
      <c r="I6" s="78" t="s">
        <v>209</v>
      </c>
      <c r="K6" s="145" t="s">
        <v>178</v>
      </c>
      <c r="L6" s="146" t="s">
        <v>179</v>
      </c>
      <c r="M6" s="145" t="s">
        <v>180</v>
      </c>
      <c r="N6" s="145" t="s">
        <v>181</v>
      </c>
      <c r="O6" s="147" t="s">
        <v>182</v>
      </c>
      <c r="P6" s="148" t="s">
        <v>183</v>
      </c>
      <c r="Q6" s="149" t="s">
        <v>184</v>
      </c>
      <c r="R6" s="145" t="s">
        <v>185</v>
      </c>
      <c r="S6" s="145" t="s">
        <v>206</v>
      </c>
      <c r="T6" s="145" t="s">
        <v>186</v>
      </c>
      <c r="U6" s="145" t="s">
        <v>187</v>
      </c>
      <c r="V6" s="145" t="s">
        <v>188</v>
      </c>
      <c r="W6" s="145" t="s">
        <v>213</v>
      </c>
      <c r="X6" s="79" t="s">
        <v>189</v>
      </c>
      <c r="Y6" s="80" t="s">
        <v>190</v>
      </c>
      <c r="Z6" s="80" t="s">
        <v>191</v>
      </c>
      <c r="AA6" s="80" t="s">
        <v>192</v>
      </c>
      <c r="AC6" s="143" t="s">
        <v>193</v>
      </c>
      <c r="AD6" s="144" t="s">
        <v>194</v>
      </c>
      <c r="AE6" s="144" t="s">
        <v>195</v>
      </c>
      <c r="AF6" s="144" t="s">
        <v>217</v>
      </c>
      <c r="AG6" s="144" t="s">
        <v>196</v>
      </c>
      <c r="AH6" s="144" t="s">
        <v>184</v>
      </c>
      <c r="AI6" s="144" t="s">
        <v>197</v>
      </c>
      <c r="AJ6" s="144" t="s">
        <v>198</v>
      </c>
      <c r="AK6" s="144" t="s">
        <v>199</v>
      </c>
      <c r="AL6" s="144" t="s">
        <v>218</v>
      </c>
      <c r="AM6" s="144" t="s">
        <v>200</v>
      </c>
      <c r="AN6" s="144" t="s">
        <v>201</v>
      </c>
      <c r="AO6" s="144" t="s">
        <v>202</v>
      </c>
      <c r="AP6" s="81" t="s">
        <v>219</v>
      </c>
      <c r="AQ6" s="82" t="s">
        <v>203</v>
      </c>
      <c r="AR6" s="83" t="s">
        <v>204</v>
      </c>
      <c r="AS6" s="82" t="s">
        <v>161</v>
      </c>
      <c r="AT6" s="82" t="s">
        <v>162</v>
      </c>
      <c r="AV6" s="76" t="s">
        <v>261</v>
      </c>
      <c r="AW6" s="76" t="s">
        <v>262</v>
      </c>
      <c r="AX6" s="76" t="s">
        <v>263</v>
      </c>
      <c r="AY6" s="76" t="s">
        <v>289</v>
      </c>
      <c r="AZ6" s="76" t="s">
        <v>290</v>
      </c>
      <c r="BA6" s="76" t="s">
        <v>291</v>
      </c>
      <c r="BB6" s="76" t="s">
        <v>292</v>
      </c>
      <c r="BC6" s="76" t="s">
        <v>293</v>
      </c>
      <c r="BD6" s="76" t="s">
        <v>294</v>
      </c>
      <c r="BE6" s="76" t="s">
        <v>295</v>
      </c>
      <c r="BF6" s="76" t="s">
        <v>296</v>
      </c>
      <c r="BG6" s="76" t="s">
        <v>297</v>
      </c>
      <c r="BH6" s="76" t="s">
        <v>298</v>
      </c>
      <c r="BI6" s="76" t="s">
        <v>299</v>
      </c>
      <c r="BJ6" s="76" t="s">
        <v>300</v>
      </c>
      <c r="BK6" s="76" t="s">
        <v>301</v>
      </c>
      <c r="BL6" s="76" t="s">
        <v>302</v>
      </c>
      <c r="BM6" s="76" t="s">
        <v>303</v>
      </c>
      <c r="BN6" s="76" t="s">
        <v>304</v>
      </c>
      <c r="BO6" s="76" t="s">
        <v>305</v>
      </c>
      <c r="BP6" s="76" t="s">
        <v>306</v>
      </c>
      <c r="BQ6" s="76" t="s">
        <v>307</v>
      </c>
      <c r="BR6" s="76" t="s">
        <v>308</v>
      </c>
      <c r="BS6" s="76" t="s">
        <v>309</v>
      </c>
      <c r="BT6" s="76" t="s">
        <v>310</v>
      </c>
      <c r="BU6" s="76" t="s">
        <v>311</v>
      </c>
      <c r="BV6" s="76" t="s">
        <v>312</v>
      </c>
      <c r="BW6" s="76" t="s">
        <v>313</v>
      </c>
      <c r="BX6" s="76" t="s">
        <v>314</v>
      </c>
      <c r="BY6" s="76" t="s">
        <v>315</v>
      </c>
      <c r="BZ6" s="76" t="s">
        <v>316</v>
      </c>
      <c r="CA6" s="126" t="s">
        <v>189</v>
      </c>
      <c r="CB6" s="127" t="s">
        <v>211</v>
      </c>
      <c r="CC6" s="127" t="s">
        <v>208</v>
      </c>
      <c r="CD6" s="127" t="s">
        <v>209</v>
      </c>
    </row>
    <row r="7" spans="2:82" x14ac:dyDescent="0.25">
      <c r="B7" s="131"/>
      <c r="C7" s="131"/>
      <c r="D7" s="131"/>
      <c r="E7" s="131"/>
      <c r="F7" s="131"/>
      <c r="G7" s="142" t="str">
        <f>IFERROR(LEFT(POZNANWORD[[#This Row],[Age 14C]],LEN(POZNANWORD[[#This Row],[Age 14C]])-3),"")</f>
        <v/>
      </c>
      <c r="H7" s="142" t="str">
        <f>IFERROR(VALUE(TRIM(LEFT(POZNANWORD[[#This Row],[PREPAGE]],FIND(" ",POZNANWORD[[#This Row],[PREPAGE]],1)-1))),"")</f>
        <v/>
      </c>
      <c r="I7" s="142" t="str">
        <f>IFERROR(VALUE(TRIM(MID(POZNANWORD[[#This Row],[PREPAGE]],FIND("±",POZNANWORD[[#This Row],[PREPAGE]],1)+2,5))),"")</f>
        <v/>
      </c>
      <c r="K7" s="130"/>
      <c r="L7" s="131"/>
      <c r="M7" s="131"/>
      <c r="N7" s="130"/>
      <c r="O7" s="132"/>
      <c r="P7" s="133"/>
      <c r="Q7" s="130"/>
      <c r="R7" s="130"/>
      <c r="S7" s="130"/>
      <c r="T7" s="130"/>
      <c r="U7" s="130"/>
      <c r="V7" s="130"/>
      <c r="W7" s="130"/>
      <c r="X7" s="134" t="str">
        <f>IFERROR(_xlfn.IFNA(TRIM(LEFT(POZNAN[[#This Row],[Sample name]],IFERROR(FIND("P",POZNAN[[#This Row],[Sample name]],4),FIND("X",POZNAN[[#This Row],[Sample name]],4))-1)
&amp;" "&amp;MID(POZNAN[[#This Row],[Sample name]],IFERROR(FIND("P",POZNAN[[#This Row],[Sample name]],4),FIND("X",POZNAN[[#This Row],[Sample name]],4)),7)),""),"")</f>
        <v/>
      </c>
      <c r="Y7" s="134" t="str">
        <f>IF(POZNAN[[#This Row],[Sample Code2]]="","",POZNAN[[#This Row],[Sample Code2]])</f>
        <v/>
      </c>
      <c r="Z7" s="134">
        <f>POZNAN[[#This Row],[Age 14C]]</f>
        <v>0</v>
      </c>
      <c r="AA7" s="134">
        <f>POZNAN[[#This Row],[Err.2]]</f>
        <v>0</v>
      </c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6" t="str">
        <f>IF(AARHUS[[#This Row],[Name]]="","",ISNUMBER(MID(AARHUS[[#This Row],[Name]],2,1)*1))</f>
        <v/>
      </c>
      <c r="AQ7" s="137" t="str">
        <f>IF(AARHUS[[#This Row],[Name]]="","",IF(AARHUS[[#This Row],[Uden journal nummer?]],'OPLYSNINGER TIL AFLEVERING'!$C$11&amp;AARHUS[[#This Row],[Name]],AARHUS[[#This Row],[Name]]))</f>
        <v/>
      </c>
      <c r="AR7" s="138" t="str">
        <f>IF(AARHUS[[#This Row],[AAR]]="","","AAR-"&amp;AARHUS[[#This Row],[AAR]])</f>
        <v/>
      </c>
      <c r="AS7" s="137" t="str">
        <f>IF(AARHUS[[#This Row],[C14 age]]="","",AARHUS[[#This Row],[C14 age]])</f>
        <v/>
      </c>
      <c r="AT7" s="137" t="str">
        <f>IF(AARHUS[[#This Row],[StDev2]]="","",AARHUS[[#This Row],[StDev2]])</f>
        <v/>
      </c>
      <c r="AV7" s="131"/>
      <c r="AW7" s="131"/>
      <c r="AX7" s="131"/>
      <c r="AY7" s="131" t="s">
        <v>264</v>
      </c>
      <c r="AZ7" s="131" t="s">
        <v>265</v>
      </c>
      <c r="BA7" s="131" t="s">
        <v>266</v>
      </c>
      <c r="BB7" s="131" t="s">
        <v>267</v>
      </c>
      <c r="BC7" s="131" t="s">
        <v>268</v>
      </c>
      <c r="BD7" s="131"/>
      <c r="BE7" s="131"/>
      <c r="BF7" s="131"/>
      <c r="BG7" s="131"/>
      <c r="BH7" s="131"/>
      <c r="BI7" s="131"/>
      <c r="BJ7" s="131" t="s">
        <v>269</v>
      </c>
      <c r="BK7" s="131" t="s">
        <v>270</v>
      </c>
      <c r="BL7" s="131" t="s">
        <v>271</v>
      </c>
      <c r="BM7" s="131" t="s">
        <v>272</v>
      </c>
      <c r="BN7" s="141">
        <v>43374.554166666669</v>
      </c>
      <c r="BO7" s="131" t="s">
        <v>273</v>
      </c>
      <c r="BP7" s="131" t="s">
        <v>274</v>
      </c>
      <c r="BQ7" s="131" t="s">
        <v>275</v>
      </c>
      <c r="BR7" s="131"/>
      <c r="BS7" s="131"/>
      <c r="BT7" s="131"/>
      <c r="BU7" s="131"/>
      <c r="BV7" s="131"/>
      <c r="BW7" s="131"/>
      <c r="BX7" s="131"/>
      <c r="BY7" s="131"/>
      <c r="BZ7" s="131"/>
      <c r="CA7" s="131" t="str">
        <f>"Beta-"&amp;BETA[[#This Row],[BETA]]</f>
        <v>Beta-</v>
      </c>
      <c r="CB7" s="142" t="str">
        <f>IFERROR(LEFT(BETA[[#This Row],[CONVENTIONAL AGE]],LEN(BETA[[#This Row],[CONVENTIONAL AGE]])-3),"")</f>
        <v/>
      </c>
      <c r="CC7" s="142" t="str">
        <f>IFERROR(VALUE(TRIM(LEFT(BETA[[#This Row],[PREPAGE]],FIND(" ",BETA[[#This Row],[PREPAGE]],1)-1))),"")</f>
        <v/>
      </c>
      <c r="CD7" s="142" t="str">
        <f>IFERROR(VALUE(TRIM(MID(BETA[[#This Row],[PREPAGE]],FIND("+/-",BETA[[#This Row],[PREPAGE]],1)+3,5))),"")</f>
        <v/>
      </c>
    </row>
    <row r="8" spans="2:82" x14ac:dyDescent="0.25">
      <c r="B8" s="131"/>
      <c r="C8" s="131"/>
      <c r="D8" s="131"/>
      <c r="E8" s="131"/>
      <c r="F8" s="131"/>
      <c r="G8" s="142" t="str">
        <f>IFERROR(LEFT(POZNANWORD[[#This Row],[Age 14C]],LEN(POZNANWORD[[#This Row],[Age 14C]])-3),"")</f>
        <v/>
      </c>
      <c r="H8" s="142" t="str">
        <f>IFERROR(VALUE(TRIM(LEFT(POZNANWORD[[#This Row],[PREPAGE]],FIND(" ",POZNANWORD[[#This Row],[PREPAGE]],1)-1))),"")</f>
        <v/>
      </c>
      <c r="I8" s="142" t="str">
        <f>IFERROR(VALUE(TRIM(MID(POZNANWORD[[#This Row],[PREPAGE]],FIND("±",POZNANWORD[[#This Row],[PREPAGE]],1)+2,5))),"")</f>
        <v/>
      </c>
      <c r="K8" s="130"/>
      <c r="L8" s="130"/>
      <c r="M8" s="130"/>
      <c r="N8" s="130"/>
      <c r="O8" s="132"/>
      <c r="P8" s="133"/>
      <c r="Q8" s="130"/>
      <c r="R8" s="130"/>
      <c r="S8" s="130"/>
      <c r="T8" s="130"/>
      <c r="U8" s="130"/>
      <c r="V8" s="130"/>
      <c r="W8" s="130"/>
      <c r="X8" s="134" t="str">
        <f>IFERROR(_xlfn.IFNA(TRIM(LEFT(POZNAN[[#This Row],[Sample name]],IFERROR(FIND("P",POZNAN[[#This Row],[Sample name]],4),FIND("X",POZNAN[[#This Row],[Sample name]],4))-1)
&amp;" "&amp;MID(POZNAN[[#This Row],[Sample name]],IFERROR(FIND("P",POZNAN[[#This Row],[Sample name]],4),FIND("X",POZNAN[[#This Row],[Sample name]],4)),7)),""),"")</f>
        <v/>
      </c>
      <c r="Y8" s="134" t="str">
        <f>IF(POZNAN[[#This Row],[Sample Code2]]="","",POZNAN[[#This Row],[Sample Code2]])</f>
        <v/>
      </c>
      <c r="Z8" s="134">
        <f>POZNAN[[#This Row],[Age 14C]]</f>
        <v>0</v>
      </c>
      <c r="AA8" s="134">
        <f>POZNAN[[#This Row],[Err.2]]</f>
        <v>0</v>
      </c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40"/>
      <c r="AP8" s="136" t="str">
        <f>IF(AARHUS[[#This Row],[Name]]="","",ISNUMBER(MID(AARHUS[[#This Row],[Name]],2,1)*1))</f>
        <v/>
      </c>
      <c r="AQ8" s="137" t="str">
        <f>IF(AARHUS[[#This Row],[Name]]="","",IF(AARHUS[[#This Row],[Uden journal nummer?]],'OPLYSNINGER TIL AFLEVERING'!$C$11&amp;AARHUS[[#This Row],[Name]],AARHUS[[#This Row],[Name]]))</f>
        <v/>
      </c>
      <c r="AR8" s="138" t="str">
        <f>IF(AARHUS[[#This Row],[AAR]]="","","AAR-"&amp;AARHUS[[#This Row],[AAR]])</f>
        <v/>
      </c>
      <c r="AS8" s="137" t="str">
        <f>IF(AARHUS[[#This Row],[C14 age]]="","",AARHUS[[#This Row],[C14 age]])</f>
        <v/>
      </c>
      <c r="AT8" s="137" t="str">
        <f>IF(AARHUS[[#This Row],[StDev2]]="","",AARHUS[[#This Row],[StDev2]])</f>
        <v/>
      </c>
      <c r="AV8" s="131"/>
      <c r="AW8" s="131"/>
      <c r="AX8" s="131"/>
      <c r="AY8" s="131" t="s">
        <v>264</v>
      </c>
      <c r="AZ8" s="131" t="s">
        <v>276</v>
      </c>
      <c r="BA8" s="131" t="s">
        <v>277</v>
      </c>
      <c r="BB8" s="131" t="s">
        <v>278</v>
      </c>
      <c r="BC8" s="131" t="s">
        <v>279</v>
      </c>
      <c r="BD8" s="131" t="s">
        <v>280</v>
      </c>
      <c r="BE8" s="131" t="s">
        <v>281</v>
      </c>
      <c r="BF8" s="131" t="s">
        <v>282</v>
      </c>
      <c r="BG8" s="131" t="s">
        <v>283</v>
      </c>
      <c r="BH8" s="131" t="s">
        <v>284</v>
      </c>
      <c r="BI8" s="131" t="s">
        <v>285</v>
      </c>
      <c r="BJ8" s="131"/>
      <c r="BK8" s="131"/>
      <c r="BL8" s="131"/>
      <c r="BM8" s="131"/>
      <c r="BN8" s="131"/>
      <c r="BO8" s="131"/>
      <c r="BP8" s="131" t="s">
        <v>269</v>
      </c>
      <c r="BQ8" s="131" t="s">
        <v>270</v>
      </c>
      <c r="BR8" s="131" t="s">
        <v>271</v>
      </c>
      <c r="BS8" s="131" t="s">
        <v>272</v>
      </c>
      <c r="BT8" s="141">
        <v>43374.554166666669</v>
      </c>
      <c r="BU8" s="131" t="s">
        <v>286</v>
      </c>
      <c r="BV8" s="131" t="s">
        <v>287</v>
      </c>
      <c r="BW8" s="131" t="s">
        <v>288</v>
      </c>
      <c r="BX8" s="131"/>
      <c r="BY8" s="131"/>
      <c r="BZ8" s="131"/>
      <c r="CA8" s="131" t="str">
        <f>"Beta-"&amp;BETA[[#This Row],[BETA]]</f>
        <v>Beta-</v>
      </c>
      <c r="CB8" s="131" t="str">
        <f>IFERROR(LEFT(BETA[[#This Row],[CONVENTIONAL AGE]],LEN(BETA[[#This Row],[CONVENTIONAL AGE]])-3),"")</f>
        <v/>
      </c>
      <c r="CC8" s="131" t="str">
        <f>IFERROR(VALUE(TRIM(LEFT(BETA[[#This Row],[PREPAGE]],FIND(" ",BETA[[#This Row],[PREPAGE]],1)-1))),"")</f>
        <v/>
      </c>
      <c r="CD8" s="131" t="str">
        <f>IFERROR(VALUE(TRIM(MID(BETA[[#This Row],[PREPAGE]],FIND("+/-",BETA[[#This Row],[PREPAGE]],1)+3,5))),"")</f>
        <v/>
      </c>
    </row>
    <row r="9" spans="2:82" x14ac:dyDescent="0.25">
      <c r="G9" t="s">
        <v>121</v>
      </c>
      <c r="H9" t="s">
        <v>121</v>
      </c>
      <c r="I9" t="s">
        <v>121</v>
      </c>
    </row>
  </sheetData>
  <mergeCells count="4">
    <mergeCell ref="AC3:AO3"/>
    <mergeCell ref="K3:W3"/>
    <mergeCell ref="B3:F3"/>
    <mergeCell ref="AV3:AX3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A6B8-1FED-4730-BD81-54C15C726A14}">
  <sheetPr>
    <tabColor rgb="FFFFF2CC"/>
    <pageSetUpPr fitToPage="1"/>
  </sheetPr>
  <dimension ref="A2:E2000"/>
  <sheetViews>
    <sheetView showGridLines="0" topLeftCell="B1" zoomScaleNormal="100" zoomScaleSheetLayoutView="85" workbookViewId="0">
      <selection activeCell="C5" sqref="C5:D5"/>
    </sheetView>
  </sheetViews>
  <sheetFormatPr defaultColWidth="0" defaultRowHeight="15" x14ac:dyDescent="0.25"/>
  <cols>
    <col min="1" max="1" width="0" hidden="1" customWidth="1"/>
    <col min="2" max="2" width="2.85546875" customWidth="1"/>
    <col min="3" max="3" width="11.42578125" customWidth="1"/>
    <col min="4" max="4" width="128.5703125" customWidth="1"/>
    <col min="5" max="5" width="2.7109375" customWidth="1"/>
    <col min="6" max="16384" width="9.140625" hidden="1"/>
  </cols>
  <sheetData>
    <row r="2" spans="1:5" ht="15" customHeight="1" x14ac:dyDescent="0.25">
      <c r="C2" s="234" t="s">
        <v>323</v>
      </c>
      <c r="D2" s="234"/>
    </row>
    <row r="3" spans="1:5" x14ac:dyDescent="0.25">
      <c r="C3" s="234"/>
      <c r="D3" s="234"/>
    </row>
    <row r="4" spans="1:5" x14ac:dyDescent="0.25">
      <c r="C4" s="234"/>
      <c r="D4" s="234"/>
    </row>
    <row r="5" spans="1:5" ht="67.5" customHeight="1" thickBot="1" x14ac:dyDescent="0.45">
      <c r="B5" s="160"/>
      <c r="C5" s="233" t="s">
        <v>320</v>
      </c>
      <c r="D5" s="233"/>
      <c r="E5" s="161"/>
    </row>
    <row r="6" spans="1:5" ht="15" customHeight="1" x14ac:dyDescent="0.4">
      <c r="C6" s="157"/>
      <c r="D6" s="158"/>
    </row>
    <row r="7" spans="1:5" ht="26.25" x14ac:dyDescent="0.4">
      <c r="C7" s="159" t="str">
        <f>'OPLYSNINGER TIL AFLEVERING'!$C$11&amp;", "&amp;'OPLYSNINGER TIL AFLEVERING'!$C$12</f>
        <v xml:space="preserve">, </v>
      </c>
      <c r="D7" s="158"/>
    </row>
    <row r="8" spans="1:5" ht="30" x14ac:dyDescent="0.25">
      <c r="C8" s="155" t="s">
        <v>321</v>
      </c>
      <c r="D8" s="156" t="s">
        <v>322</v>
      </c>
    </row>
    <row r="9" spans="1:5" x14ac:dyDescent="0.25">
      <c r="A9" cm="1">
        <f t="array" ref="A9:A13">ROW(_xlfn.ANCHORARRAY(C9))</f>
        <v>9</v>
      </c>
      <c r="C9" s="162" t="str" cm="1">
        <f t="array" ref="C9:C13">_xlfn._xlws.FILTER(DATAARK[PRØVE-NR.]&amp;DATAARK[UNDERNR.],LEFT(DATAARK[AFRAPPORTERING 
TEKST],3)&lt;&gt;"C14")</f>
        <v/>
      </c>
      <c r="D9" s="162" t="str" cm="1">
        <f t="array" ref="D9:D13">_xlfn._xlws.FILTER(DATAARK[AFRAPPORTERING 
TEKST],LEFT(DATAARK[AFRAPPORTERING 
TEKST],3)&lt;&gt;"C14")</f>
        <v xml:space="preserve"> 
Prøvebeskrivelse: 
</v>
      </c>
    </row>
    <row r="10" spans="1:5" x14ac:dyDescent="0.25">
      <c r="A10">
        <v>10</v>
      </c>
      <c r="C10" s="162" t="str">
        <v/>
      </c>
      <c r="D10" s="162" t="str">
        <v xml:space="preserve"> 
Prøvebeskrivelse: 
</v>
      </c>
    </row>
    <row r="11" spans="1:5" x14ac:dyDescent="0.25">
      <c r="A11">
        <v>11</v>
      </c>
      <c r="C11" s="162" t="str">
        <v/>
      </c>
      <c r="D11" s="162" t="str">
        <v xml:space="preserve"> 
Prøvebeskrivelse: 
</v>
      </c>
    </row>
    <row r="12" spans="1:5" x14ac:dyDescent="0.25">
      <c r="A12">
        <v>12</v>
      </c>
      <c r="C12" s="162" t="str">
        <v/>
      </c>
      <c r="D12" s="162" t="str">
        <v xml:space="preserve"> 
Prøvebeskrivelse: 
</v>
      </c>
    </row>
    <row r="13" spans="1:5" x14ac:dyDescent="0.25">
      <c r="A13">
        <v>13</v>
      </c>
      <c r="C13" s="162" t="str">
        <v/>
      </c>
      <c r="D13" s="162" t="str">
        <v xml:space="preserve"> 
Prøvebeskrivelse: 
</v>
      </c>
    </row>
    <row r="14" spans="1:5" x14ac:dyDescent="0.25">
      <c r="C14" s="162"/>
      <c r="D14" s="162"/>
    </row>
    <row r="15" spans="1:5" x14ac:dyDescent="0.25">
      <c r="C15" s="162"/>
      <c r="D15" s="162"/>
    </row>
    <row r="16" spans="1:5" x14ac:dyDescent="0.25">
      <c r="C16" s="162"/>
      <c r="D16" s="162"/>
    </row>
    <row r="17" spans="3:4" x14ac:dyDescent="0.25">
      <c r="C17" s="162"/>
      <c r="D17" s="162"/>
    </row>
    <row r="18" spans="3:4" x14ac:dyDescent="0.25">
      <c r="C18" s="162"/>
      <c r="D18" s="162"/>
    </row>
    <row r="19" spans="3:4" x14ac:dyDescent="0.25">
      <c r="C19" s="162"/>
      <c r="D19" s="162"/>
    </row>
    <row r="20" spans="3:4" x14ac:dyDescent="0.25">
      <c r="C20" s="162"/>
      <c r="D20" s="162"/>
    </row>
    <row r="21" spans="3:4" x14ac:dyDescent="0.25">
      <c r="C21" s="162"/>
      <c r="D21" s="162"/>
    </row>
    <row r="22" spans="3:4" x14ac:dyDescent="0.25">
      <c r="C22" s="162"/>
      <c r="D22" s="162"/>
    </row>
    <row r="23" spans="3:4" x14ac:dyDescent="0.25">
      <c r="C23" s="162"/>
      <c r="D23" s="162"/>
    </row>
    <row r="24" spans="3:4" x14ac:dyDescent="0.25">
      <c r="C24" s="162"/>
      <c r="D24" s="162"/>
    </row>
    <row r="25" spans="3:4" x14ac:dyDescent="0.25">
      <c r="C25" s="162"/>
      <c r="D25" s="162"/>
    </row>
    <row r="26" spans="3:4" x14ac:dyDescent="0.25">
      <c r="C26" s="162"/>
      <c r="D26" s="162"/>
    </row>
    <row r="27" spans="3:4" x14ac:dyDescent="0.25">
      <c r="C27" s="162"/>
      <c r="D27" s="162"/>
    </row>
    <row r="28" spans="3:4" x14ac:dyDescent="0.25">
      <c r="C28" s="162"/>
      <c r="D28" s="162"/>
    </row>
    <row r="29" spans="3:4" x14ac:dyDescent="0.25">
      <c r="C29" s="162"/>
      <c r="D29" s="162"/>
    </row>
    <row r="30" spans="3:4" x14ac:dyDescent="0.25">
      <c r="C30" s="162"/>
      <c r="D30" s="162"/>
    </row>
    <row r="31" spans="3:4" x14ac:dyDescent="0.25">
      <c r="C31" s="162"/>
      <c r="D31" s="162"/>
    </row>
    <row r="32" spans="3:4" x14ac:dyDescent="0.25">
      <c r="C32" s="162"/>
      <c r="D32" s="162"/>
    </row>
    <row r="33" spans="3:4" x14ac:dyDescent="0.25">
      <c r="C33" s="162"/>
      <c r="D33" s="162"/>
    </row>
    <row r="34" spans="3:4" x14ac:dyDescent="0.25">
      <c r="C34" s="162"/>
      <c r="D34" s="162"/>
    </row>
    <row r="35" spans="3:4" x14ac:dyDescent="0.25">
      <c r="C35" s="162"/>
      <c r="D35" s="162"/>
    </row>
    <row r="36" spans="3:4" x14ac:dyDescent="0.25">
      <c r="C36" s="162"/>
      <c r="D36" s="162"/>
    </row>
    <row r="37" spans="3:4" x14ac:dyDescent="0.25">
      <c r="C37" s="162"/>
      <c r="D37" s="162"/>
    </row>
    <row r="38" spans="3:4" x14ac:dyDescent="0.25">
      <c r="C38" s="162"/>
      <c r="D38" s="162"/>
    </row>
    <row r="39" spans="3:4" x14ac:dyDescent="0.25">
      <c r="C39" s="162"/>
      <c r="D39" s="162"/>
    </row>
    <row r="40" spans="3:4" x14ac:dyDescent="0.25">
      <c r="C40" s="162"/>
      <c r="D40" s="162"/>
    </row>
    <row r="41" spans="3:4" x14ac:dyDescent="0.25">
      <c r="C41" s="162"/>
      <c r="D41" s="162"/>
    </row>
    <row r="42" spans="3:4" x14ac:dyDescent="0.25">
      <c r="C42" s="162"/>
      <c r="D42" s="162"/>
    </row>
    <row r="43" spans="3:4" x14ac:dyDescent="0.25">
      <c r="C43" s="162"/>
      <c r="D43" s="162"/>
    </row>
    <row r="44" spans="3:4" x14ac:dyDescent="0.25">
      <c r="C44" s="162"/>
      <c r="D44" s="162"/>
    </row>
    <row r="45" spans="3:4" x14ac:dyDescent="0.25">
      <c r="C45" s="162"/>
      <c r="D45" s="162"/>
    </row>
    <row r="46" spans="3:4" x14ac:dyDescent="0.25">
      <c r="C46" s="162"/>
      <c r="D46" s="162"/>
    </row>
    <row r="47" spans="3:4" x14ac:dyDescent="0.25">
      <c r="C47" s="162"/>
      <c r="D47" s="162"/>
    </row>
    <row r="48" spans="3:4" x14ac:dyDescent="0.25">
      <c r="C48" s="162"/>
      <c r="D48" s="162"/>
    </row>
    <row r="49" spans="3:4" x14ac:dyDescent="0.25">
      <c r="C49" s="162"/>
      <c r="D49" s="162"/>
    </row>
    <row r="50" spans="3:4" x14ac:dyDescent="0.25">
      <c r="C50" s="162"/>
      <c r="D50" s="162"/>
    </row>
    <row r="51" spans="3:4" x14ac:dyDescent="0.25">
      <c r="C51" s="162"/>
      <c r="D51" s="162"/>
    </row>
    <row r="52" spans="3:4" x14ac:dyDescent="0.25">
      <c r="C52" s="162"/>
      <c r="D52" s="162"/>
    </row>
    <row r="53" spans="3:4" x14ac:dyDescent="0.25">
      <c r="C53" s="162"/>
      <c r="D53" s="162"/>
    </row>
    <row r="54" spans="3:4" x14ac:dyDescent="0.25">
      <c r="C54" s="162"/>
      <c r="D54" s="162"/>
    </row>
    <row r="55" spans="3:4" x14ac:dyDescent="0.25">
      <c r="C55" s="162"/>
      <c r="D55" s="162"/>
    </row>
    <row r="56" spans="3:4" x14ac:dyDescent="0.25">
      <c r="C56" s="162"/>
      <c r="D56" s="162"/>
    </row>
    <row r="57" spans="3:4" x14ac:dyDescent="0.25">
      <c r="C57" s="162"/>
      <c r="D57" s="162"/>
    </row>
    <row r="58" spans="3:4" x14ac:dyDescent="0.25">
      <c r="C58" s="162"/>
      <c r="D58" s="162"/>
    </row>
    <row r="59" spans="3:4" x14ac:dyDescent="0.25">
      <c r="C59" s="162"/>
      <c r="D59" s="162"/>
    </row>
    <row r="60" spans="3:4" x14ac:dyDescent="0.25">
      <c r="C60" s="162"/>
      <c r="D60" s="162"/>
    </row>
    <row r="61" spans="3:4" x14ac:dyDescent="0.25">
      <c r="C61" s="162"/>
      <c r="D61" s="162"/>
    </row>
    <row r="62" spans="3:4" x14ac:dyDescent="0.25">
      <c r="C62" s="162"/>
      <c r="D62" s="162"/>
    </row>
    <row r="63" spans="3:4" x14ac:dyDescent="0.25">
      <c r="C63" s="162"/>
      <c r="D63" s="162"/>
    </row>
    <row r="64" spans="3:4" x14ac:dyDescent="0.25">
      <c r="C64" s="162"/>
      <c r="D64" s="162"/>
    </row>
    <row r="65" spans="3:4" x14ac:dyDescent="0.25">
      <c r="C65" s="162"/>
      <c r="D65" s="162"/>
    </row>
    <row r="66" spans="3:4" x14ac:dyDescent="0.25">
      <c r="C66" s="162"/>
      <c r="D66" s="162"/>
    </row>
    <row r="67" spans="3:4" x14ac:dyDescent="0.25">
      <c r="C67" s="162"/>
      <c r="D67" s="162"/>
    </row>
    <row r="68" spans="3:4" x14ac:dyDescent="0.25">
      <c r="C68" s="162"/>
      <c r="D68" s="162"/>
    </row>
    <row r="69" spans="3:4" x14ac:dyDescent="0.25">
      <c r="C69" s="162"/>
      <c r="D69" s="162"/>
    </row>
    <row r="70" spans="3:4" x14ac:dyDescent="0.25">
      <c r="C70" s="162"/>
      <c r="D70" s="162"/>
    </row>
    <row r="71" spans="3:4" x14ac:dyDescent="0.25">
      <c r="C71" s="162"/>
      <c r="D71" s="162"/>
    </row>
    <row r="72" spans="3:4" x14ac:dyDescent="0.25">
      <c r="C72" s="162"/>
      <c r="D72" s="162"/>
    </row>
    <row r="73" spans="3:4" x14ac:dyDescent="0.25">
      <c r="C73" s="162"/>
      <c r="D73" s="162"/>
    </row>
    <row r="74" spans="3:4" x14ac:dyDescent="0.25">
      <c r="C74" s="162"/>
      <c r="D74" s="162"/>
    </row>
    <row r="75" spans="3:4" x14ac:dyDescent="0.25">
      <c r="C75" s="162"/>
      <c r="D75" s="162"/>
    </row>
    <row r="76" spans="3:4" x14ac:dyDescent="0.25">
      <c r="C76" s="162"/>
      <c r="D76" s="162"/>
    </row>
    <row r="77" spans="3:4" x14ac:dyDescent="0.25">
      <c r="C77" s="162"/>
      <c r="D77" s="162"/>
    </row>
    <row r="78" spans="3:4" x14ac:dyDescent="0.25">
      <c r="C78" s="162"/>
      <c r="D78" s="162"/>
    </row>
    <row r="79" spans="3:4" x14ac:dyDescent="0.25">
      <c r="C79" s="162"/>
      <c r="D79" s="162"/>
    </row>
    <row r="80" spans="3:4" x14ac:dyDescent="0.25">
      <c r="C80" s="162"/>
      <c r="D80" s="162"/>
    </row>
    <row r="81" spans="3:4" x14ac:dyDescent="0.25">
      <c r="C81" s="162"/>
      <c r="D81" s="162"/>
    </row>
    <row r="82" spans="3:4" x14ac:dyDescent="0.25">
      <c r="C82" s="162"/>
      <c r="D82" s="162"/>
    </row>
    <row r="83" spans="3:4" x14ac:dyDescent="0.25">
      <c r="C83" s="162"/>
      <c r="D83" s="162"/>
    </row>
    <row r="84" spans="3:4" x14ac:dyDescent="0.25">
      <c r="C84" s="162"/>
      <c r="D84" s="162"/>
    </row>
    <row r="85" spans="3:4" x14ac:dyDescent="0.25">
      <c r="C85" s="162"/>
      <c r="D85" s="162"/>
    </row>
    <row r="86" spans="3:4" x14ac:dyDescent="0.25">
      <c r="C86" s="162"/>
      <c r="D86" s="162"/>
    </row>
    <row r="87" spans="3:4" x14ac:dyDescent="0.25">
      <c r="C87" s="162"/>
      <c r="D87" s="162"/>
    </row>
    <row r="88" spans="3:4" x14ac:dyDescent="0.25">
      <c r="C88" s="162"/>
      <c r="D88" s="162"/>
    </row>
    <row r="89" spans="3:4" x14ac:dyDescent="0.25">
      <c r="C89" s="162"/>
      <c r="D89" s="162"/>
    </row>
    <row r="90" spans="3:4" x14ac:dyDescent="0.25">
      <c r="C90" s="162"/>
      <c r="D90" s="162"/>
    </row>
    <row r="91" spans="3:4" x14ac:dyDescent="0.25">
      <c r="C91" s="162"/>
      <c r="D91" s="162"/>
    </row>
    <row r="92" spans="3:4" x14ac:dyDescent="0.25">
      <c r="C92" s="162"/>
      <c r="D92" s="162"/>
    </row>
    <row r="93" spans="3:4" x14ac:dyDescent="0.25">
      <c r="C93" s="162"/>
      <c r="D93" s="162"/>
    </row>
    <row r="94" spans="3:4" x14ac:dyDescent="0.25">
      <c r="C94" s="162"/>
      <c r="D94" s="162"/>
    </row>
    <row r="95" spans="3:4" x14ac:dyDescent="0.25">
      <c r="C95" s="162"/>
      <c r="D95" s="162"/>
    </row>
    <row r="96" spans="3:4" x14ac:dyDescent="0.25">
      <c r="C96" s="162"/>
      <c r="D96" s="162"/>
    </row>
    <row r="97" spans="3:4" x14ac:dyDescent="0.25">
      <c r="C97" s="162"/>
      <c r="D97" s="162"/>
    </row>
    <row r="98" spans="3:4" x14ac:dyDescent="0.25">
      <c r="C98" s="162"/>
      <c r="D98" s="162"/>
    </row>
    <row r="99" spans="3:4" x14ac:dyDescent="0.25">
      <c r="C99" s="162"/>
      <c r="D99" s="162"/>
    </row>
    <row r="100" spans="3:4" x14ac:dyDescent="0.25">
      <c r="C100" s="162"/>
      <c r="D100" s="162"/>
    </row>
    <row r="101" spans="3:4" x14ac:dyDescent="0.25">
      <c r="C101" s="162"/>
      <c r="D101" s="162"/>
    </row>
    <row r="102" spans="3:4" x14ac:dyDescent="0.25">
      <c r="C102" s="162"/>
      <c r="D102" s="162"/>
    </row>
    <row r="103" spans="3:4" x14ac:dyDescent="0.25">
      <c r="C103" s="162"/>
      <c r="D103" s="162"/>
    </row>
    <row r="104" spans="3:4" x14ac:dyDescent="0.25">
      <c r="C104" s="162"/>
      <c r="D104" s="162"/>
    </row>
    <row r="105" spans="3:4" x14ac:dyDescent="0.25">
      <c r="C105" s="162"/>
      <c r="D105" s="162"/>
    </row>
    <row r="106" spans="3:4" x14ac:dyDescent="0.25">
      <c r="C106" s="162"/>
      <c r="D106" s="162"/>
    </row>
    <row r="107" spans="3:4" x14ac:dyDescent="0.25">
      <c r="C107" s="162"/>
      <c r="D107" s="162"/>
    </row>
    <row r="108" spans="3:4" x14ac:dyDescent="0.25">
      <c r="C108" s="162"/>
      <c r="D108" s="162"/>
    </row>
    <row r="109" spans="3:4" x14ac:dyDescent="0.25">
      <c r="C109" s="162"/>
      <c r="D109" s="162"/>
    </row>
    <row r="110" spans="3:4" x14ac:dyDescent="0.25">
      <c r="C110" s="162"/>
      <c r="D110" s="162"/>
    </row>
    <row r="111" spans="3:4" x14ac:dyDescent="0.25">
      <c r="C111" s="162"/>
      <c r="D111" s="162"/>
    </row>
    <row r="112" spans="3:4" x14ac:dyDescent="0.25">
      <c r="C112" s="162"/>
      <c r="D112" s="162"/>
    </row>
    <row r="113" spans="3:4" x14ac:dyDescent="0.25">
      <c r="C113" s="162"/>
      <c r="D113" s="162"/>
    </row>
    <row r="114" spans="3:4" x14ac:dyDescent="0.25">
      <c r="C114" s="162"/>
      <c r="D114" s="162"/>
    </row>
    <row r="115" spans="3:4" x14ac:dyDescent="0.25">
      <c r="C115" s="162"/>
      <c r="D115" s="162"/>
    </row>
    <row r="116" spans="3:4" x14ac:dyDescent="0.25">
      <c r="C116" s="162"/>
      <c r="D116" s="162"/>
    </row>
    <row r="117" spans="3:4" x14ac:dyDescent="0.25">
      <c r="C117" s="162"/>
      <c r="D117" s="162"/>
    </row>
    <row r="118" spans="3:4" x14ac:dyDescent="0.25">
      <c r="C118" s="162"/>
      <c r="D118" s="162"/>
    </row>
    <row r="119" spans="3:4" x14ac:dyDescent="0.25">
      <c r="C119" s="162"/>
      <c r="D119" s="162"/>
    </row>
    <row r="120" spans="3:4" x14ac:dyDescent="0.25">
      <c r="C120" s="162"/>
      <c r="D120" s="162"/>
    </row>
    <row r="121" spans="3:4" x14ac:dyDescent="0.25">
      <c r="C121" s="162"/>
      <c r="D121" s="162"/>
    </row>
    <row r="122" spans="3:4" x14ac:dyDescent="0.25">
      <c r="C122" s="162"/>
      <c r="D122" s="162"/>
    </row>
    <row r="123" spans="3:4" x14ac:dyDescent="0.25">
      <c r="C123" s="162"/>
      <c r="D123" s="162"/>
    </row>
    <row r="124" spans="3:4" x14ac:dyDescent="0.25">
      <c r="C124" s="162"/>
      <c r="D124" s="162"/>
    </row>
    <row r="125" spans="3:4" x14ac:dyDescent="0.25">
      <c r="C125" s="162"/>
      <c r="D125" s="162"/>
    </row>
    <row r="126" spans="3:4" x14ac:dyDescent="0.25">
      <c r="C126" s="162"/>
      <c r="D126" s="162"/>
    </row>
    <row r="127" spans="3:4" x14ac:dyDescent="0.25">
      <c r="C127" s="162"/>
      <c r="D127" s="162"/>
    </row>
    <row r="128" spans="3:4" x14ac:dyDescent="0.25">
      <c r="C128" s="162"/>
      <c r="D128" s="162"/>
    </row>
    <row r="129" spans="3:4" x14ac:dyDescent="0.25">
      <c r="C129" s="162"/>
      <c r="D129" s="162"/>
    </row>
    <row r="130" spans="3:4" x14ac:dyDescent="0.25">
      <c r="C130" s="162"/>
      <c r="D130" s="162"/>
    </row>
    <row r="131" spans="3:4" x14ac:dyDescent="0.25">
      <c r="C131" s="162"/>
      <c r="D131" s="162"/>
    </row>
    <row r="132" spans="3:4" x14ac:dyDescent="0.25">
      <c r="C132" s="162"/>
      <c r="D132" s="162"/>
    </row>
    <row r="133" spans="3:4" x14ac:dyDescent="0.25">
      <c r="C133" s="162"/>
      <c r="D133" s="162"/>
    </row>
    <row r="134" spans="3:4" x14ac:dyDescent="0.25">
      <c r="C134" s="162"/>
      <c r="D134" s="162"/>
    </row>
    <row r="135" spans="3:4" x14ac:dyDescent="0.25">
      <c r="C135" s="162"/>
      <c r="D135" s="162"/>
    </row>
    <row r="136" spans="3:4" x14ac:dyDescent="0.25">
      <c r="C136" s="162"/>
      <c r="D136" s="162"/>
    </row>
    <row r="137" spans="3:4" x14ac:dyDescent="0.25">
      <c r="C137" s="162"/>
      <c r="D137" s="162"/>
    </row>
    <row r="138" spans="3:4" x14ac:dyDescent="0.25">
      <c r="C138" s="162"/>
      <c r="D138" s="162"/>
    </row>
    <row r="139" spans="3:4" x14ac:dyDescent="0.25">
      <c r="C139" s="162"/>
      <c r="D139" s="162"/>
    </row>
    <row r="140" spans="3:4" x14ac:dyDescent="0.25">
      <c r="C140" s="162"/>
      <c r="D140" s="162"/>
    </row>
    <row r="141" spans="3:4" x14ac:dyDescent="0.25">
      <c r="C141" s="162"/>
      <c r="D141" s="162"/>
    </row>
    <row r="142" spans="3:4" x14ac:dyDescent="0.25">
      <c r="C142" s="162"/>
      <c r="D142" s="162"/>
    </row>
    <row r="143" spans="3:4" x14ac:dyDescent="0.25">
      <c r="C143" s="162"/>
      <c r="D143" s="162"/>
    </row>
    <row r="144" spans="3:4" x14ac:dyDescent="0.25">
      <c r="C144" s="162"/>
      <c r="D144" s="162"/>
    </row>
    <row r="145" spans="3:4" x14ac:dyDescent="0.25">
      <c r="C145" s="162"/>
      <c r="D145" s="162"/>
    </row>
    <row r="146" spans="3:4" x14ac:dyDescent="0.25">
      <c r="C146" s="162"/>
      <c r="D146" s="162"/>
    </row>
    <row r="147" spans="3:4" x14ac:dyDescent="0.25">
      <c r="C147" s="162"/>
      <c r="D147" s="162"/>
    </row>
    <row r="148" spans="3:4" x14ac:dyDescent="0.25">
      <c r="C148" s="162"/>
      <c r="D148" s="162"/>
    </row>
    <row r="149" spans="3:4" x14ac:dyDescent="0.25">
      <c r="C149" s="162"/>
      <c r="D149" s="162"/>
    </row>
    <row r="150" spans="3:4" x14ac:dyDescent="0.25">
      <c r="C150" s="162"/>
      <c r="D150" s="162"/>
    </row>
    <row r="151" spans="3:4" x14ac:dyDescent="0.25">
      <c r="C151" s="162"/>
      <c r="D151" s="162"/>
    </row>
    <row r="152" spans="3:4" x14ac:dyDescent="0.25">
      <c r="C152" s="162"/>
      <c r="D152" s="162"/>
    </row>
    <row r="153" spans="3:4" x14ac:dyDescent="0.25">
      <c r="C153" s="162"/>
      <c r="D153" s="162"/>
    </row>
    <row r="154" spans="3:4" x14ac:dyDescent="0.25">
      <c r="C154" s="162"/>
      <c r="D154" s="162"/>
    </row>
    <row r="155" spans="3:4" x14ac:dyDescent="0.25">
      <c r="C155" s="162"/>
      <c r="D155" s="162"/>
    </row>
    <row r="156" spans="3:4" x14ac:dyDescent="0.25">
      <c r="C156" s="162"/>
      <c r="D156" s="162"/>
    </row>
    <row r="157" spans="3:4" x14ac:dyDescent="0.25">
      <c r="C157" s="162"/>
      <c r="D157" s="162"/>
    </row>
    <row r="158" spans="3:4" x14ac:dyDescent="0.25">
      <c r="C158" s="162"/>
      <c r="D158" s="162"/>
    </row>
    <row r="159" spans="3:4" x14ac:dyDescent="0.25">
      <c r="C159" s="162"/>
      <c r="D159" s="162"/>
    </row>
    <row r="160" spans="3:4" x14ac:dyDescent="0.25">
      <c r="C160" s="162"/>
      <c r="D160" s="162"/>
    </row>
    <row r="161" spans="3:4" x14ac:dyDescent="0.25">
      <c r="C161" s="162"/>
      <c r="D161" s="162"/>
    </row>
    <row r="162" spans="3:4" x14ac:dyDescent="0.25">
      <c r="C162" s="162"/>
      <c r="D162" s="162"/>
    </row>
    <row r="163" spans="3:4" x14ac:dyDescent="0.25">
      <c r="C163" s="162"/>
      <c r="D163" s="162"/>
    </row>
    <row r="164" spans="3:4" x14ac:dyDescent="0.25">
      <c r="C164" s="162"/>
      <c r="D164" s="162"/>
    </row>
    <row r="165" spans="3:4" x14ac:dyDescent="0.25">
      <c r="C165" s="162"/>
      <c r="D165" s="162"/>
    </row>
    <row r="166" spans="3:4" x14ac:dyDescent="0.25">
      <c r="C166" s="162"/>
      <c r="D166" s="162"/>
    </row>
    <row r="167" spans="3:4" x14ac:dyDescent="0.25">
      <c r="C167" s="162"/>
      <c r="D167" s="162"/>
    </row>
    <row r="168" spans="3:4" x14ac:dyDescent="0.25">
      <c r="C168" s="162"/>
      <c r="D168" s="162"/>
    </row>
    <row r="169" spans="3:4" x14ac:dyDescent="0.25">
      <c r="C169" s="162"/>
      <c r="D169" s="162"/>
    </row>
    <row r="170" spans="3:4" x14ac:dyDescent="0.25">
      <c r="C170" s="162"/>
      <c r="D170" s="162"/>
    </row>
    <row r="171" spans="3:4" x14ac:dyDescent="0.25">
      <c r="C171" s="162"/>
      <c r="D171" s="162"/>
    </row>
    <row r="172" spans="3:4" x14ac:dyDescent="0.25">
      <c r="C172" s="162"/>
      <c r="D172" s="162"/>
    </row>
    <row r="173" spans="3:4" x14ac:dyDescent="0.25">
      <c r="C173" s="162"/>
      <c r="D173" s="162"/>
    </row>
    <row r="174" spans="3:4" x14ac:dyDescent="0.25">
      <c r="C174" s="162"/>
      <c r="D174" s="162"/>
    </row>
    <row r="175" spans="3:4" x14ac:dyDescent="0.25">
      <c r="C175" s="162"/>
      <c r="D175" s="162"/>
    </row>
    <row r="176" spans="3:4" x14ac:dyDescent="0.25">
      <c r="C176" s="162"/>
      <c r="D176" s="162"/>
    </row>
    <row r="177" spans="3:4" x14ac:dyDescent="0.25">
      <c r="C177" s="162"/>
      <c r="D177" s="162"/>
    </row>
    <row r="178" spans="3:4" x14ac:dyDescent="0.25">
      <c r="C178" s="162"/>
      <c r="D178" s="162"/>
    </row>
    <row r="179" spans="3:4" x14ac:dyDescent="0.25">
      <c r="C179" s="162"/>
      <c r="D179" s="162"/>
    </row>
    <row r="180" spans="3:4" x14ac:dyDescent="0.25">
      <c r="C180" s="162"/>
      <c r="D180" s="162"/>
    </row>
    <row r="181" spans="3:4" x14ac:dyDescent="0.25">
      <c r="C181" s="162"/>
      <c r="D181" s="162"/>
    </row>
    <row r="182" spans="3:4" x14ac:dyDescent="0.25">
      <c r="C182" s="162"/>
      <c r="D182" s="162"/>
    </row>
    <row r="183" spans="3:4" x14ac:dyDescent="0.25">
      <c r="C183" s="162"/>
      <c r="D183" s="162"/>
    </row>
    <row r="184" spans="3:4" x14ac:dyDescent="0.25">
      <c r="C184" s="162"/>
      <c r="D184" s="162"/>
    </row>
    <row r="185" spans="3:4" x14ac:dyDescent="0.25">
      <c r="C185" s="162"/>
      <c r="D185" s="162"/>
    </row>
    <row r="186" spans="3:4" x14ac:dyDescent="0.25">
      <c r="C186" s="162"/>
      <c r="D186" s="162"/>
    </row>
    <row r="187" spans="3:4" x14ac:dyDescent="0.25">
      <c r="C187" s="162"/>
      <c r="D187" s="162"/>
    </row>
    <row r="188" spans="3:4" x14ac:dyDescent="0.25">
      <c r="C188" s="162"/>
      <c r="D188" s="162"/>
    </row>
    <row r="189" spans="3:4" x14ac:dyDescent="0.25">
      <c r="C189" s="162"/>
      <c r="D189" s="162"/>
    </row>
    <row r="190" spans="3:4" x14ac:dyDescent="0.25">
      <c r="C190" s="162"/>
      <c r="D190" s="162"/>
    </row>
    <row r="191" spans="3:4" x14ac:dyDescent="0.25">
      <c r="C191" s="162"/>
      <c r="D191" s="162"/>
    </row>
    <row r="192" spans="3:4" x14ac:dyDescent="0.25">
      <c r="C192" s="162"/>
      <c r="D192" s="162"/>
    </row>
    <row r="193" spans="3:4" x14ac:dyDescent="0.25">
      <c r="C193" s="162"/>
      <c r="D193" s="162"/>
    </row>
    <row r="194" spans="3:4" x14ac:dyDescent="0.25">
      <c r="C194" s="162"/>
      <c r="D194" s="162"/>
    </row>
    <row r="195" spans="3:4" x14ac:dyDescent="0.25">
      <c r="C195" s="162"/>
      <c r="D195" s="162"/>
    </row>
    <row r="196" spans="3:4" x14ac:dyDescent="0.25">
      <c r="C196" s="162"/>
      <c r="D196" s="162"/>
    </row>
    <row r="197" spans="3:4" x14ac:dyDescent="0.25">
      <c r="C197" s="162"/>
      <c r="D197" s="162"/>
    </row>
    <row r="198" spans="3:4" x14ac:dyDescent="0.25">
      <c r="C198" s="162"/>
      <c r="D198" s="162"/>
    </row>
    <row r="199" spans="3:4" x14ac:dyDescent="0.25">
      <c r="C199" s="162"/>
      <c r="D199" s="162"/>
    </row>
    <row r="200" spans="3:4" x14ac:dyDescent="0.25">
      <c r="C200" s="162"/>
      <c r="D200" s="162"/>
    </row>
    <row r="201" spans="3:4" x14ac:dyDescent="0.25">
      <c r="C201" s="162"/>
      <c r="D201" s="162"/>
    </row>
    <row r="202" spans="3:4" x14ac:dyDescent="0.25">
      <c r="C202" s="162"/>
      <c r="D202" s="162"/>
    </row>
    <row r="203" spans="3:4" x14ac:dyDescent="0.25">
      <c r="C203" s="162"/>
      <c r="D203" s="162"/>
    </row>
    <row r="204" spans="3:4" x14ac:dyDescent="0.25">
      <c r="C204" s="162"/>
      <c r="D204" s="162"/>
    </row>
    <row r="205" spans="3:4" x14ac:dyDescent="0.25">
      <c r="C205" s="162"/>
      <c r="D205" s="162"/>
    </row>
    <row r="206" spans="3:4" x14ac:dyDescent="0.25">
      <c r="C206" s="162"/>
      <c r="D206" s="162"/>
    </row>
    <row r="207" spans="3:4" x14ac:dyDescent="0.25">
      <c r="C207" s="162"/>
      <c r="D207" s="162"/>
    </row>
    <row r="208" spans="3:4" x14ac:dyDescent="0.25">
      <c r="C208" s="162"/>
      <c r="D208" s="162"/>
    </row>
    <row r="209" spans="3:4" x14ac:dyDescent="0.25">
      <c r="C209" s="162"/>
      <c r="D209" s="162"/>
    </row>
    <row r="210" spans="3:4" x14ac:dyDescent="0.25">
      <c r="C210" s="162"/>
      <c r="D210" s="162"/>
    </row>
    <row r="211" spans="3:4" x14ac:dyDescent="0.25">
      <c r="C211" s="162"/>
      <c r="D211" s="162"/>
    </row>
    <row r="212" spans="3:4" x14ac:dyDescent="0.25">
      <c r="C212" s="162"/>
      <c r="D212" s="162"/>
    </row>
    <row r="213" spans="3:4" x14ac:dyDescent="0.25">
      <c r="C213" s="162"/>
      <c r="D213" s="162"/>
    </row>
    <row r="214" spans="3:4" x14ac:dyDescent="0.25">
      <c r="C214" s="162"/>
      <c r="D214" s="162"/>
    </row>
    <row r="215" spans="3:4" x14ac:dyDescent="0.25">
      <c r="C215" s="162"/>
      <c r="D215" s="162"/>
    </row>
    <row r="216" spans="3:4" x14ac:dyDescent="0.25">
      <c r="C216" s="162"/>
      <c r="D216" s="162"/>
    </row>
    <row r="217" spans="3:4" x14ac:dyDescent="0.25">
      <c r="C217" s="162"/>
      <c r="D217" s="162"/>
    </row>
    <row r="218" spans="3:4" x14ac:dyDescent="0.25">
      <c r="C218" s="162"/>
      <c r="D218" s="162"/>
    </row>
    <row r="219" spans="3:4" x14ac:dyDescent="0.25">
      <c r="C219" s="162"/>
      <c r="D219" s="162"/>
    </row>
    <row r="220" spans="3:4" x14ac:dyDescent="0.25">
      <c r="C220" s="162"/>
      <c r="D220" s="162"/>
    </row>
    <row r="221" spans="3:4" x14ac:dyDescent="0.25">
      <c r="C221" s="162"/>
      <c r="D221" s="162"/>
    </row>
    <row r="222" spans="3:4" x14ac:dyDescent="0.25">
      <c r="C222" s="162"/>
      <c r="D222" s="162"/>
    </row>
    <row r="223" spans="3:4" x14ac:dyDescent="0.25">
      <c r="C223" s="162"/>
      <c r="D223" s="162"/>
    </row>
    <row r="224" spans="3:4" x14ac:dyDescent="0.25">
      <c r="C224" s="162"/>
      <c r="D224" s="162"/>
    </row>
    <row r="225" spans="3:4" x14ac:dyDescent="0.25">
      <c r="C225" s="162"/>
      <c r="D225" s="162"/>
    </row>
    <row r="226" spans="3:4" x14ac:dyDescent="0.25">
      <c r="C226" s="162"/>
      <c r="D226" s="162"/>
    </row>
    <row r="227" spans="3:4" x14ac:dyDescent="0.25">
      <c r="C227" s="162"/>
      <c r="D227" s="162"/>
    </row>
    <row r="228" spans="3:4" x14ac:dyDescent="0.25">
      <c r="C228" s="162"/>
      <c r="D228" s="162"/>
    </row>
    <row r="229" spans="3:4" x14ac:dyDescent="0.25">
      <c r="C229" s="162"/>
      <c r="D229" s="162"/>
    </row>
    <row r="230" spans="3:4" x14ac:dyDescent="0.25">
      <c r="C230" s="162"/>
      <c r="D230" s="162"/>
    </row>
    <row r="231" spans="3:4" x14ac:dyDescent="0.25">
      <c r="C231" s="162"/>
      <c r="D231" s="162"/>
    </row>
    <row r="232" spans="3:4" x14ac:dyDescent="0.25">
      <c r="C232" s="162"/>
      <c r="D232" s="162"/>
    </row>
    <row r="233" spans="3:4" x14ac:dyDescent="0.25">
      <c r="C233" s="162"/>
      <c r="D233" s="162"/>
    </row>
    <row r="234" spans="3:4" x14ac:dyDescent="0.25">
      <c r="C234" s="162"/>
      <c r="D234" s="162"/>
    </row>
    <row r="235" spans="3:4" x14ac:dyDescent="0.25">
      <c r="C235" s="162"/>
      <c r="D235" s="162"/>
    </row>
    <row r="236" spans="3:4" x14ac:dyDescent="0.25">
      <c r="C236" s="162"/>
      <c r="D236" s="162"/>
    </row>
    <row r="237" spans="3:4" x14ac:dyDescent="0.25">
      <c r="C237" s="162"/>
      <c r="D237" s="162"/>
    </row>
    <row r="238" spans="3:4" x14ac:dyDescent="0.25">
      <c r="C238" s="162"/>
      <c r="D238" s="162"/>
    </row>
    <row r="239" spans="3:4" x14ac:dyDescent="0.25">
      <c r="C239" s="162"/>
      <c r="D239" s="162"/>
    </row>
    <row r="240" spans="3:4" x14ac:dyDescent="0.25">
      <c r="C240" s="162"/>
      <c r="D240" s="162"/>
    </row>
    <row r="241" spans="3:4" x14ac:dyDescent="0.25">
      <c r="C241" s="162"/>
      <c r="D241" s="162"/>
    </row>
    <row r="242" spans="3:4" x14ac:dyDescent="0.25">
      <c r="C242" s="162"/>
      <c r="D242" s="162"/>
    </row>
    <row r="243" spans="3:4" x14ac:dyDescent="0.25">
      <c r="C243" s="162"/>
      <c r="D243" s="162"/>
    </row>
    <row r="244" spans="3:4" x14ac:dyDescent="0.25">
      <c r="C244" s="162"/>
      <c r="D244" s="162"/>
    </row>
    <row r="245" spans="3:4" x14ac:dyDescent="0.25">
      <c r="C245" s="162"/>
      <c r="D245" s="162"/>
    </row>
    <row r="246" spans="3:4" x14ac:dyDescent="0.25">
      <c r="C246" s="162"/>
      <c r="D246" s="162"/>
    </row>
    <row r="247" spans="3:4" x14ac:dyDescent="0.25">
      <c r="C247" s="162"/>
      <c r="D247" s="162"/>
    </row>
    <row r="248" spans="3:4" x14ac:dyDescent="0.25">
      <c r="C248" s="162"/>
      <c r="D248" s="162"/>
    </row>
    <row r="249" spans="3:4" x14ac:dyDescent="0.25">
      <c r="C249" s="162"/>
      <c r="D249" s="162"/>
    </row>
    <row r="250" spans="3:4" x14ac:dyDescent="0.25">
      <c r="C250" s="162"/>
      <c r="D250" s="162"/>
    </row>
    <row r="251" spans="3:4" x14ac:dyDescent="0.25">
      <c r="C251" s="162"/>
      <c r="D251" s="162"/>
    </row>
    <row r="252" spans="3:4" x14ac:dyDescent="0.25">
      <c r="C252" s="162"/>
      <c r="D252" s="162"/>
    </row>
    <row r="253" spans="3:4" x14ac:dyDescent="0.25">
      <c r="C253" s="162"/>
      <c r="D253" s="162"/>
    </row>
    <row r="254" spans="3:4" x14ac:dyDescent="0.25">
      <c r="C254" s="162"/>
      <c r="D254" s="162"/>
    </row>
    <row r="255" spans="3:4" x14ac:dyDescent="0.25">
      <c r="C255" s="162"/>
      <c r="D255" s="162"/>
    </row>
    <row r="256" spans="3:4" x14ac:dyDescent="0.25">
      <c r="C256" s="162"/>
      <c r="D256" s="162"/>
    </row>
    <row r="257" spans="3:4" x14ac:dyDescent="0.25">
      <c r="C257" s="162"/>
      <c r="D257" s="162"/>
    </row>
    <row r="258" spans="3:4" x14ac:dyDescent="0.25">
      <c r="C258" s="162"/>
      <c r="D258" s="162"/>
    </row>
    <row r="259" spans="3:4" x14ac:dyDescent="0.25">
      <c r="C259" s="162"/>
      <c r="D259" s="162"/>
    </row>
    <row r="260" spans="3:4" x14ac:dyDescent="0.25">
      <c r="C260" s="162"/>
      <c r="D260" s="162"/>
    </row>
    <row r="261" spans="3:4" x14ac:dyDescent="0.25">
      <c r="C261" s="162"/>
      <c r="D261" s="162"/>
    </row>
    <row r="262" spans="3:4" x14ac:dyDescent="0.25">
      <c r="C262" s="162"/>
      <c r="D262" s="162"/>
    </row>
    <row r="263" spans="3:4" x14ac:dyDescent="0.25">
      <c r="C263" s="162"/>
      <c r="D263" s="162"/>
    </row>
    <row r="264" spans="3:4" x14ac:dyDescent="0.25">
      <c r="C264" s="162"/>
      <c r="D264" s="162"/>
    </row>
    <row r="265" spans="3:4" x14ac:dyDescent="0.25">
      <c r="C265" s="162"/>
      <c r="D265" s="162"/>
    </row>
    <row r="266" spans="3:4" x14ac:dyDescent="0.25">
      <c r="C266" s="162"/>
      <c r="D266" s="162"/>
    </row>
    <row r="267" spans="3:4" x14ac:dyDescent="0.25">
      <c r="C267" s="162"/>
      <c r="D267" s="162"/>
    </row>
    <row r="268" spans="3:4" x14ac:dyDescent="0.25">
      <c r="C268" s="162"/>
      <c r="D268" s="162"/>
    </row>
    <row r="269" spans="3:4" x14ac:dyDescent="0.25">
      <c r="C269" s="162"/>
      <c r="D269" s="162"/>
    </row>
    <row r="270" spans="3:4" x14ac:dyDescent="0.25">
      <c r="C270" s="162"/>
      <c r="D270" s="162"/>
    </row>
    <row r="271" spans="3:4" x14ac:dyDescent="0.25">
      <c r="C271" s="162"/>
      <c r="D271" s="162"/>
    </row>
    <row r="272" spans="3:4" x14ac:dyDescent="0.25">
      <c r="C272" s="162"/>
      <c r="D272" s="162"/>
    </row>
    <row r="273" spans="3:4" x14ac:dyDescent="0.25">
      <c r="C273" s="162"/>
      <c r="D273" s="162"/>
    </row>
    <row r="274" spans="3:4" x14ac:dyDescent="0.25">
      <c r="C274" s="162"/>
      <c r="D274" s="162"/>
    </row>
    <row r="275" spans="3:4" x14ac:dyDescent="0.25">
      <c r="C275" s="162"/>
      <c r="D275" s="162"/>
    </row>
    <row r="276" spans="3:4" x14ac:dyDescent="0.25">
      <c r="C276" s="162"/>
      <c r="D276" s="162"/>
    </row>
    <row r="277" spans="3:4" x14ac:dyDescent="0.25">
      <c r="C277" s="162"/>
      <c r="D277" s="162"/>
    </row>
    <row r="278" spans="3:4" x14ac:dyDescent="0.25">
      <c r="C278" s="162"/>
      <c r="D278" s="162"/>
    </row>
    <row r="279" spans="3:4" x14ac:dyDescent="0.25">
      <c r="C279" s="162"/>
      <c r="D279" s="162"/>
    </row>
    <row r="280" spans="3:4" x14ac:dyDescent="0.25">
      <c r="C280" s="162"/>
      <c r="D280" s="162"/>
    </row>
    <row r="281" spans="3:4" x14ac:dyDescent="0.25">
      <c r="C281" s="162"/>
      <c r="D281" s="162"/>
    </row>
    <row r="282" spans="3:4" x14ac:dyDescent="0.25">
      <c r="C282" s="162"/>
      <c r="D282" s="162"/>
    </row>
    <row r="283" spans="3:4" x14ac:dyDescent="0.25">
      <c r="C283" s="162"/>
      <c r="D283" s="162"/>
    </row>
    <row r="284" spans="3:4" x14ac:dyDescent="0.25">
      <c r="C284" s="162"/>
      <c r="D284" s="162"/>
    </row>
    <row r="285" spans="3:4" x14ac:dyDescent="0.25">
      <c r="C285" s="162"/>
      <c r="D285" s="162"/>
    </row>
    <row r="286" spans="3:4" x14ac:dyDescent="0.25">
      <c r="C286" s="162"/>
      <c r="D286" s="162"/>
    </row>
    <row r="287" spans="3:4" x14ac:dyDescent="0.25">
      <c r="C287" s="162"/>
      <c r="D287" s="162"/>
    </row>
    <row r="288" spans="3:4" x14ac:dyDescent="0.25">
      <c r="C288" s="162"/>
      <c r="D288" s="162"/>
    </row>
    <row r="289" spans="3:4" x14ac:dyDescent="0.25">
      <c r="C289" s="162"/>
      <c r="D289" s="162"/>
    </row>
    <row r="290" spans="3:4" x14ac:dyDescent="0.25">
      <c r="C290" s="162"/>
      <c r="D290" s="162"/>
    </row>
    <row r="291" spans="3:4" x14ac:dyDescent="0.25">
      <c r="C291" s="162"/>
      <c r="D291" s="162"/>
    </row>
    <row r="292" spans="3:4" x14ac:dyDescent="0.25">
      <c r="C292" s="162"/>
      <c r="D292" s="162"/>
    </row>
    <row r="293" spans="3:4" x14ac:dyDescent="0.25">
      <c r="C293" s="162"/>
      <c r="D293" s="162"/>
    </row>
    <row r="294" spans="3:4" x14ac:dyDescent="0.25">
      <c r="C294" s="162"/>
      <c r="D294" s="162"/>
    </row>
    <row r="295" spans="3:4" x14ac:dyDescent="0.25">
      <c r="C295" s="162"/>
      <c r="D295" s="162"/>
    </row>
    <row r="296" spans="3:4" x14ac:dyDescent="0.25">
      <c r="C296" s="162"/>
      <c r="D296" s="162"/>
    </row>
    <row r="297" spans="3:4" x14ac:dyDescent="0.25">
      <c r="C297" s="162"/>
      <c r="D297" s="162"/>
    </row>
    <row r="298" spans="3:4" x14ac:dyDescent="0.25">
      <c r="C298" s="162"/>
      <c r="D298" s="162"/>
    </row>
    <row r="299" spans="3:4" x14ac:dyDescent="0.25">
      <c r="C299" s="162"/>
      <c r="D299" s="162"/>
    </row>
    <row r="300" spans="3:4" x14ac:dyDescent="0.25">
      <c r="C300" s="162"/>
      <c r="D300" s="162"/>
    </row>
    <row r="301" spans="3:4" x14ac:dyDescent="0.25">
      <c r="C301" s="162"/>
      <c r="D301" s="162"/>
    </row>
    <row r="302" spans="3:4" x14ac:dyDescent="0.25">
      <c r="C302" s="162"/>
      <c r="D302" s="162"/>
    </row>
    <row r="303" spans="3:4" x14ac:dyDescent="0.25">
      <c r="C303" s="162"/>
      <c r="D303" s="162"/>
    </row>
    <row r="304" spans="3:4" x14ac:dyDescent="0.25">
      <c r="C304" s="162"/>
      <c r="D304" s="162"/>
    </row>
    <row r="305" spans="3:4" x14ac:dyDescent="0.25">
      <c r="C305" s="162"/>
      <c r="D305" s="162"/>
    </row>
    <row r="306" spans="3:4" x14ac:dyDescent="0.25">
      <c r="C306" s="162"/>
      <c r="D306" s="162"/>
    </row>
    <row r="307" spans="3:4" x14ac:dyDescent="0.25">
      <c r="C307" s="162"/>
      <c r="D307" s="162"/>
    </row>
    <row r="308" spans="3:4" x14ac:dyDescent="0.25">
      <c r="C308" s="162"/>
      <c r="D308" s="162"/>
    </row>
    <row r="309" spans="3:4" x14ac:dyDescent="0.25">
      <c r="C309" s="162"/>
      <c r="D309" s="162"/>
    </row>
    <row r="310" spans="3:4" x14ac:dyDescent="0.25">
      <c r="C310" s="162"/>
      <c r="D310" s="162"/>
    </row>
    <row r="311" spans="3:4" x14ac:dyDescent="0.25">
      <c r="C311" s="162"/>
      <c r="D311" s="162"/>
    </row>
    <row r="312" spans="3:4" x14ac:dyDescent="0.25">
      <c r="C312" s="162"/>
      <c r="D312" s="162"/>
    </row>
    <row r="313" spans="3:4" x14ac:dyDescent="0.25">
      <c r="C313" s="162"/>
      <c r="D313" s="162"/>
    </row>
    <row r="314" spans="3:4" x14ac:dyDescent="0.25">
      <c r="C314" s="162"/>
      <c r="D314" s="162"/>
    </row>
    <row r="315" spans="3:4" x14ac:dyDescent="0.25">
      <c r="C315" s="162"/>
      <c r="D315" s="162"/>
    </row>
    <row r="316" spans="3:4" x14ac:dyDescent="0.25">
      <c r="C316" s="162"/>
      <c r="D316" s="162"/>
    </row>
    <row r="317" spans="3:4" x14ac:dyDescent="0.25">
      <c r="C317" s="162"/>
      <c r="D317" s="162"/>
    </row>
    <row r="318" spans="3:4" x14ac:dyDescent="0.25">
      <c r="C318" s="162"/>
      <c r="D318" s="162"/>
    </row>
    <row r="319" spans="3:4" x14ac:dyDescent="0.25">
      <c r="C319" s="162"/>
      <c r="D319" s="162"/>
    </row>
    <row r="320" spans="3:4" x14ac:dyDescent="0.25">
      <c r="C320" s="162"/>
      <c r="D320" s="162"/>
    </row>
    <row r="321" spans="3:4" x14ac:dyDescent="0.25">
      <c r="C321" s="162"/>
      <c r="D321" s="162"/>
    </row>
    <row r="322" spans="3:4" x14ac:dyDescent="0.25">
      <c r="C322" s="162"/>
      <c r="D322" s="162"/>
    </row>
    <row r="323" spans="3:4" x14ac:dyDescent="0.25">
      <c r="C323" s="162"/>
      <c r="D323" s="162"/>
    </row>
    <row r="324" spans="3:4" x14ac:dyDescent="0.25">
      <c r="C324" s="162"/>
      <c r="D324" s="162"/>
    </row>
    <row r="325" spans="3:4" x14ac:dyDescent="0.25">
      <c r="C325" s="162"/>
      <c r="D325" s="162"/>
    </row>
    <row r="326" spans="3:4" x14ac:dyDescent="0.25">
      <c r="C326" s="162"/>
      <c r="D326" s="162"/>
    </row>
    <row r="327" spans="3:4" x14ac:dyDescent="0.25">
      <c r="C327" s="162"/>
      <c r="D327" s="162"/>
    </row>
    <row r="328" spans="3:4" x14ac:dyDescent="0.25">
      <c r="C328" s="162"/>
      <c r="D328" s="162"/>
    </row>
    <row r="329" spans="3:4" x14ac:dyDescent="0.25">
      <c r="C329" s="162"/>
      <c r="D329" s="162"/>
    </row>
    <row r="330" spans="3:4" x14ac:dyDescent="0.25">
      <c r="C330" s="162"/>
      <c r="D330" s="162"/>
    </row>
    <row r="331" spans="3:4" x14ac:dyDescent="0.25">
      <c r="C331" s="162"/>
      <c r="D331" s="162"/>
    </row>
    <row r="332" spans="3:4" x14ac:dyDescent="0.25">
      <c r="C332" s="162"/>
      <c r="D332" s="162"/>
    </row>
    <row r="333" spans="3:4" x14ac:dyDescent="0.25">
      <c r="C333" s="162"/>
      <c r="D333" s="162"/>
    </row>
    <row r="334" spans="3:4" x14ac:dyDescent="0.25">
      <c r="C334" s="162"/>
      <c r="D334" s="162"/>
    </row>
    <row r="335" spans="3:4" x14ac:dyDescent="0.25">
      <c r="C335" s="162"/>
      <c r="D335" s="162"/>
    </row>
    <row r="336" spans="3:4" x14ac:dyDescent="0.25">
      <c r="C336" s="162"/>
      <c r="D336" s="162"/>
    </row>
    <row r="337" spans="3:4" x14ac:dyDescent="0.25">
      <c r="C337" s="162"/>
      <c r="D337" s="162"/>
    </row>
    <row r="338" spans="3:4" x14ac:dyDescent="0.25">
      <c r="C338" s="162"/>
      <c r="D338" s="162"/>
    </row>
    <row r="339" spans="3:4" x14ac:dyDescent="0.25">
      <c r="C339" s="162"/>
      <c r="D339" s="162"/>
    </row>
    <row r="340" spans="3:4" x14ac:dyDescent="0.25">
      <c r="C340" s="162"/>
      <c r="D340" s="162"/>
    </row>
    <row r="341" spans="3:4" x14ac:dyDescent="0.25">
      <c r="C341" s="162"/>
      <c r="D341" s="162"/>
    </row>
    <row r="342" spans="3:4" x14ac:dyDescent="0.25">
      <c r="C342" s="162"/>
      <c r="D342" s="162"/>
    </row>
    <row r="343" spans="3:4" x14ac:dyDescent="0.25">
      <c r="C343" s="162"/>
      <c r="D343" s="162"/>
    </row>
    <row r="344" spans="3:4" x14ac:dyDescent="0.25">
      <c r="C344" s="162"/>
      <c r="D344" s="162"/>
    </row>
    <row r="345" spans="3:4" x14ac:dyDescent="0.25">
      <c r="C345" s="162"/>
      <c r="D345" s="162"/>
    </row>
    <row r="346" spans="3:4" x14ac:dyDescent="0.25">
      <c r="C346" s="162"/>
      <c r="D346" s="162"/>
    </row>
    <row r="347" spans="3:4" x14ac:dyDescent="0.25">
      <c r="C347" s="162"/>
      <c r="D347" s="162"/>
    </row>
    <row r="348" spans="3:4" x14ac:dyDescent="0.25">
      <c r="C348" s="162"/>
      <c r="D348" s="162"/>
    </row>
    <row r="349" spans="3:4" x14ac:dyDescent="0.25">
      <c r="C349" s="162"/>
      <c r="D349" s="162"/>
    </row>
    <row r="350" spans="3:4" x14ac:dyDescent="0.25">
      <c r="C350" s="162"/>
      <c r="D350" s="162"/>
    </row>
    <row r="351" spans="3:4" x14ac:dyDescent="0.25">
      <c r="C351" s="162"/>
      <c r="D351" s="162"/>
    </row>
    <row r="352" spans="3:4" x14ac:dyDescent="0.25">
      <c r="C352" s="162"/>
      <c r="D352" s="162"/>
    </row>
    <row r="353" spans="3:4" x14ac:dyDescent="0.25">
      <c r="C353" s="162"/>
      <c r="D353" s="162"/>
    </row>
    <row r="354" spans="3:4" x14ac:dyDescent="0.25">
      <c r="C354" s="162"/>
      <c r="D354" s="162"/>
    </row>
    <row r="355" spans="3:4" x14ac:dyDescent="0.25">
      <c r="C355" s="162"/>
      <c r="D355" s="162"/>
    </row>
    <row r="356" spans="3:4" x14ac:dyDescent="0.25">
      <c r="C356" s="162"/>
      <c r="D356" s="162"/>
    </row>
    <row r="357" spans="3:4" x14ac:dyDescent="0.25">
      <c r="C357" s="162"/>
      <c r="D357" s="162"/>
    </row>
    <row r="358" spans="3:4" x14ac:dyDescent="0.25">
      <c r="C358" s="162"/>
      <c r="D358" s="162"/>
    </row>
    <row r="359" spans="3:4" x14ac:dyDescent="0.25">
      <c r="C359" s="162"/>
      <c r="D359" s="162"/>
    </row>
    <row r="360" spans="3:4" x14ac:dyDescent="0.25">
      <c r="C360" s="162"/>
      <c r="D360" s="162"/>
    </row>
    <row r="361" spans="3:4" x14ac:dyDescent="0.25">
      <c r="C361" s="162"/>
      <c r="D361" s="162"/>
    </row>
    <row r="362" spans="3:4" x14ac:dyDescent="0.25">
      <c r="C362" s="162"/>
      <c r="D362" s="162"/>
    </row>
    <row r="363" spans="3:4" x14ac:dyDescent="0.25">
      <c r="C363" s="162"/>
      <c r="D363" s="162"/>
    </row>
    <row r="364" spans="3:4" x14ac:dyDescent="0.25">
      <c r="C364" s="162"/>
      <c r="D364" s="162"/>
    </row>
    <row r="365" spans="3:4" x14ac:dyDescent="0.25">
      <c r="C365" s="162"/>
      <c r="D365" s="162"/>
    </row>
    <row r="366" spans="3:4" x14ac:dyDescent="0.25">
      <c r="C366" s="162"/>
      <c r="D366" s="162"/>
    </row>
    <row r="367" spans="3:4" x14ac:dyDescent="0.25">
      <c r="C367" s="162"/>
      <c r="D367" s="162"/>
    </row>
    <row r="368" spans="3:4" x14ac:dyDescent="0.25">
      <c r="C368" s="162"/>
      <c r="D368" s="162"/>
    </row>
    <row r="369" spans="3:4" x14ac:dyDescent="0.25">
      <c r="C369" s="162"/>
      <c r="D369" s="162"/>
    </row>
    <row r="370" spans="3:4" x14ac:dyDescent="0.25">
      <c r="C370" s="162"/>
      <c r="D370" s="162"/>
    </row>
    <row r="371" spans="3:4" x14ac:dyDescent="0.25">
      <c r="C371" s="162"/>
      <c r="D371" s="162"/>
    </row>
    <row r="372" spans="3:4" x14ac:dyDescent="0.25">
      <c r="C372" s="162"/>
      <c r="D372" s="162"/>
    </row>
    <row r="373" spans="3:4" x14ac:dyDescent="0.25">
      <c r="C373" s="162"/>
      <c r="D373" s="162"/>
    </row>
    <row r="374" spans="3:4" x14ac:dyDescent="0.25">
      <c r="C374" s="162"/>
      <c r="D374" s="162"/>
    </row>
    <row r="375" spans="3:4" x14ac:dyDescent="0.25">
      <c r="C375" s="162"/>
      <c r="D375" s="162"/>
    </row>
    <row r="376" spans="3:4" x14ac:dyDescent="0.25">
      <c r="C376" s="162"/>
      <c r="D376" s="162"/>
    </row>
    <row r="377" spans="3:4" x14ac:dyDescent="0.25">
      <c r="C377" s="162"/>
      <c r="D377" s="162"/>
    </row>
    <row r="378" spans="3:4" x14ac:dyDescent="0.25">
      <c r="C378" s="162"/>
      <c r="D378" s="162"/>
    </row>
    <row r="379" spans="3:4" x14ac:dyDescent="0.25">
      <c r="C379" s="162"/>
      <c r="D379" s="162"/>
    </row>
    <row r="380" spans="3:4" x14ac:dyDescent="0.25">
      <c r="C380" s="162"/>
      <c r="D380" s="162"/>
    </row>
    <row r="381" spans="3:4" x14ac:dyDescent="0.25">
      <c r="C381" s="162"/>
      <c r="D381" s="162"/>
    </row>
    <row r="382" spans="3:4" x14ac:dyDescent="0.25">
      <c r="C382" s="162"/>
      <c r="D382" s="162"/>
    </row>
    <row r="383" spans="3:4" x14ac:dyDescent="0.25">
      <c r="C383" s="162"/>
      <c r="D383" s="162"/>
    </row>
    <row r="384" spans="3:4" x14ac:dyDescent="0.25">
      <c r="C384" s="162"/>
      <c r="D384" s="162"/>
    </row>
    <row r="385" spans="3:4" x14ac:dyDescent="0.25">
      <c r="C385" s="162"/>
      <c r="D385" s="162"/>
    </row>
    <row r="386" spans="3:4" x14ac:dyDescent="0.25">
      <c r="C386" s="162"/>
      <c r="D386" s="162"/>
    </row>
    <row r="387" spans="3:4" x14ac:dyDescent="0.25">
      <c r="C387" s="162"/>
      <c r="D387" s="162"/>
    </row>
    <row r="388" spans="3:4" x14ac:dyDescent="0.25">
      <c r="C388" s="162"/>
      <c r="D388" s="162"/>
    </row>
    <row r="389" spans="3:4" x14ac:dyDescent="0.25">
      <c r="C389" s="162"/>
      <c r="D389" s="162"/>
    </row>
    <row r="390" spans="3:4" x14ac:dyDescent="0.25">
      <c r="C390" s="162"/>
      <c r="D390" s="162"/>
    </row>
    <row r="391" spans="3:4" x14ac:dyDescent="0.25">
      <c r="C391" s="162"/>
      <c r="D391" s="162"/>
    </row>
    <row r="392" spans="3:4" x14ac:dyDescent="0.25">
      <c r="C392" s="162"/>
      <c r="D392" s="162"/>
    </row>
    <row r="393" spans="3:4" x14ac:dyDescent="0.25">
      <c r="C393" s="162"/>
      <c r="D393" s="162"/>
    </row>
    <row r="394" spans="3:4" x14ac:dyDescent="0.25">
      <c r="C394" s="162"/>
      <c r="D394" s="162"/>
    </row>
    <row r="395" spans="3:4" x14ac:dyDescent="0.25">
      <c r="C395" s="162"/>
      <c r="D395" s="162"/>
    </row>
    <row r="396" spans="3:4" x14ac:dyDescent="0.25">
      <c r="C396" s="162"/>
      <c r="D396" s="162"/>
    </row>
    <row r="397" spans="3:4" x14ac:dyDescent="0.25">
      <c r="C397" s="162"/>
      <c r="D397" s="162"/>
    </row>
    <row r="398" spans="3:4" x14ac:dyDescent="0.25">
      <c r="C398" s="162"/>
      <c r="D398" s="162"/>
    </row>
    <row r="399" spans="3:4" x14ac:dyDescent="0.25">
      <c r="C399" s="162"/>
      <c r="D399" s="162"/>
    </row>
    <row r="400" spans="3:4" x14ac:dyDescent="0.25">
      <c r="C400" s="162"/>
      <c r="D400" s="162"/>
    </row>
    <row r="401" spans="3:4" x14ac:dyDescent="0.25">
      <c r="C401" s="162"/>
      <c r="D401" s="162"/>
    </row>
    <row r="402" spans="3:4" x14ac:dyDescent="0.25">
      <c r="C402" s="162"/>
      <c r="D402" s="162"/>
    </row>
    <row r="403" spans="3:4" x14ac:dyDescent="0.25">
      <c r="C403" s="162"/>
      <c r="D403" s="162"/>
    </row>
    <row r="404" spans="3:4" x14ac:dyDescent="0.25">
      <c r="C404" s="162"/>
      <c r="D404" s="162"/>
    </row>
    <row r="405" spans="3:4" x14ac:dyDescent="0.25">
      <c r="C405" s="162"/>
      <c r="D405" s="162"/>
    </row>
    <row r="406" spans="3:4" x14ac:dyDescent="0.25">
      <c r="C406" s="162"/>
      <c r="D406" s="162"/>
    </row>
    <row r="407" spans="3:4" x14ac:dyDescent="0.25">
      <c r="C407" s="162"/>
      <c r="D407" s="162"/>
    </row>
    <row r="408" spans="3:4" x14ac:dyDescent="0.25">
      <c r="C408" s="162"/>
      <c r="D408" s="162"/>
    </row>
    <row r="409" spans="3:4" x14ac:dyDescent="0.25">
      <c r="C409" s="162"/>
      <c r="D409" s="162"/>
    </row>
    <row r="410" spans="3:4" x14ac:dyDescent="0.25">
      <c r="C410" s="162"/>
      <c r="D410" s="162"/>
    </row>
    <row r="411" spans="3:4" x14ac:dyDescent="0.25">
      <c r="C411" s="162"/>
      <c r="D411" s="162"/>
    </row>
    <row r="412" spans="3:4" x14ac:dyDescent="0.25">
      <c r="C412" s="162"/>
      <c r="D412" s="162"/>
    </row>
    <row r="413" spans="3:4" x14ac:dyDescent="0.25">
      <c r="C413" s="162"/>
      <c r="D413" s="162"/>
    </row>
    <row r="414" spans="3:4" x14ac:dyDescent="0.25">
      <c r="C414" s="162"/>
      <c r="D414" s="162"/>
    </row>
    <row r="415" spans="3:4" x14ac:dyDescent="0.25">
      <c r="C415" s="162"/>
      <c r="D415" s="162"/>
    </row>
    <row r="416" spans="3:4" x14ac:dyDescent="0.25">
      <c r="C416" s="162"/>
      <c r="D416" s="162"/>
    </row>
    <row r="417" spans="3:4" x14ac:dyDescent="0.25">
      <c r="C417" s="162"/>
      <c r="D417" s="162"/>
    </row>
    <row r="418" spans="3:4" x14ac:dyDescent="0.25">
      <c r="C418" s="162"/>
      <c r="D418" s="162"/>
    </row>
    <row r="419" spans="3:4" x14ac:dyDescent="0.25">
      <c r="C419" s="162"/>
      <c r="D419" s="162"/>
    </row>
    <row r="420" spans="3:4" x14ac:dyDescent="0.25">
      <c r="C420" s="162"/>
      <c r="D420" s="162"/>
    </row>
    <row r="421" spans="3:4" x14ac:dyDescent="0.25">
      <c r="C421" s="162"/>
      <c r="D421" s="162"/>
    </row>
    <row r="422" spans="3:4" x14ac:dyDescent="0.25">
      <c r="C422" s="162"/>
      <c r="D422" s="162"/>
    </row>
    <row r="423" spans="3:4" x14ac:dyDescent="0.25">
      <c r="C423" s="162"/>
      <c r="D423" s="162"/>
    </row>
    <row r="424" spans="3:4" x14ac:dyDescent="0.25">
      <c r="C424" s="162"/>
      <c r="D424" s="162"/>
    </row>
    <row r="425" spans="3:4" x14ac:dyDescent="0.25">
      <c r="C425" s="162"/>
      <c r="D425" s="162"/>
    </row>
    <row r="426" spans="3:4" x14ac:dyDescent="0.25">
      <c r="C426" s="162"/>
      <c r="D426" s="162"/>
    </row>
    <row r="427" spans="3:4" x14ac:dyDescent="0.25">
      <c r="C427" s="162"/>
      <c r="D427" s="162"/>
    </row>
    <row r="428" spans="3:4" x14ac:dyDescent="0.25">
      <c r="C428" s="162"/>
      <c r="D428" s="162"/>
    </row>
    <row r="429" spans="3:4" x14ac:dyDescent="0.25">
      <c r="C429" s="162"/>
      <c r="D429" s="162"/>
    </row>
    <row r="430" spans="3:4" x14ac:dyDescent="0.25">
      <c r="C430" s="162"/>
      <c r="D430" s="162"/>
    </row>
    <row r="431" spans="3:4" x14ac:dyDescent="0.25">
      <c r="C431" s="162"/>
      <c r="D431" s="162"/>
    </row>
    <row r="432" spans="3:4" x14ac:dyDescent="0.25">
      <c r="C432" s="162"/>
      <c r="D432" s="162"/>
    </row>
    <row r="433" spans="3:4" x14ac:dyDescent="0.25">
      <c r="C433" s="162"/>
      <c r="D433" s="162"/>
    </row>
    <row r="434" spans="3:4" x14ac:dyDescent="0.25">
      <c r="C434" s="162"/>
      <c r="D434" s="162"/>
    </row>
    <row r="435" spans="3:4" x14ac:dyDescent="0.25">
      <c r="C435" s="162"/>
      <c r="D435" s="162"/>
    </row>
    <row r="436" spans="3:4" x14ac:dyDescent="0.25">
      <c r="C436" s="162"/>
      <c r="D436" s="162"/>
    </row>
    <row r="437" spans="3:4" x14ac:dyDescent="0.25">
      <c r="C437" s="162"/>
      <c r="D437" s="162"/>
    </row>
    <row r="438" spans="3:4" x14ac:dyDescent="0.25">
      <c r="C438" s="162"/>
      <c r="D438" s="162"/>
    </row>
    <row r="439" spans="3:4" x14ac:dyDescent="0.25">
      <c r="C439" s="162"/>
      <c r="D439" s="162"/>
    </row>
    <row r="440" spans="3:4" x14ac:dyDescent="0.25">
      <c r="C440" s="162"/>
      <c r="D440" s="162"/>
    </row>
    <row r="441" spans="3:4" x14ac:dyDescent="0.25">
      <c r="C441" s="162"/>
      <c r="D441" s="162"/>
    </row>
    <row r="442" spans="3:4" x14ac:dyDescent="0.25">
      <c r="C442" s="162"/>
      <c r="D442" s="162"/>
    </row>
    <row r="443" spans="3:4" x14ac:dyDescent="0.25">
      <c r="C443" s="162"/>
      <c r="D443" s="162"/>
    </row>
    <row r="444" spans="3:4" x14ac:dyDescent="0.25">
      <c r="C444" s="162"/>
      <c r="D444" s="162"/>
    </row>
    <row r="445" spans="3:4" x14ac:dyDescent="0.25">
      <c r="C445" s="162"/>
      <c r="D445" s="162"/>
    </row>
    <row r="446" spans="3:4" x14ac:dyDescent="0.25">
      <c r="C446" s="162"/>
      <c r="D446" s="162"/>
    </row>
    <row r="447" spans="3:4" x14ac:dyDescent="0.25">
      <c r="C447" s="162"/>
      <c r="D447" s="162"/>
    </row>
    <row r="448" spans="3:4" x14ac:dyDescent="0.25">
      <c r="C448" s="162"/>
      <c r="D448" s="162"/>
    </row>
    <row r="449" spans="3:4" x14ac:dyDescent="0.25">
      <c r="C449" s="162"/>
      <c r="D449" s="162"/>
    </row>
    <row r="450" spans="3:4" x14ac:dyDescent="0.25">
      <c r="C450" s="162"/>
      <c r="D450" s="162"/>
    </row>
    <row r="451" spans="3:4" x14ac:dyDescent="0.25">
      <c r="C451" s="162"/>
      <c r="D451" s="162"/>
    </row>
    <row r="452" spans="3:4" x14ac:dyDescent="0.25">
      <c r="C452" s="162"/>
      <c r="D452" s="162"/>
    </row>
    <row r="453" spans="3:4" x14ac:dyDescent="0.25">
      <c r="C453" s="162"/>
      <c r="D453" s="162"/>
    </row>
    <row r="454" spans="3:4" x14ac:dyDescent="0.25">
      <c r="C454" s="162"/>
      <c r="D454" s="162"/>
    </row>
    <row r="455" spans="3:4" x14ac:dyDescent="0.25">
      <c r="C455" s="162"/>
      <c r="D455" s="162"/>
    </row>
    <row r="456" spans="3:4" x14ac:dyDescent="0.25">
      <c r="C456" s="162"/>
      <c r="D456" s="162"/>
    </row>
    <row r="457" spans="3:4" x14ac:dyDescent="0.25">
      <c r="C457" s="162"/>
      <c r="D457" s="162"/>
    </row>
    <row r="458" spans="3:4" x14ac:dyDescent="0.25">
      <c r="C458" s="162"/>
      <c r="D458" s="162"/>
    </row>
    <row r="459" spans="3:4" x14ac:dyDescent="0.25">
      <c r="C459" s="162"/>
      <c r="D459" s="162"/>
    </row>
    <row r="460" spans="3:4" x14ac:dyDescent="0.25">
      <c r="C460" s="162"/>
      <c r="D460" s="162"/>
    </row>
    <row r="461" spans="3:4" x14ac:dyDescent="0.25">
      <c r="C461" s="162"/>
      <c r="D461" s="162"/>
    </row>
    <row r="462" spans="3:4" x14ac:dyDescent="0.25">
      <c r="C462" s="162"/>
      <c r="D462" s="162"/>
    </row>
    <row r="463" spans="3:4" x14ac:dyDescent="0.25">
      <c r="C463" s="162"/>
      <c r="D463" s="162"/>
    </row>
    <row r="464" spans="3:4" x14ac:dyDescent="0.25">
      <c r="C464" s="162"/>
      <c r="D464" s="162"/>
    </row>
    <row r="465" spans="3:4" x14ac:dyDescent="0.25">
      <c r="C465" s="162"/>
      <c r="D465" s="162"/>
    </row>
    <row r="466" spans="3:4" x14ac:dyDescent="0.25">
      <c r="C466" s="162"/>
      <c r="D466" s="162"/>
    </row>
    <row r="467" spans="3:4" x14ac:dyDescent="0.25">
      <c r="C467" s="162"/>
      <c r="D467" s="162"/>
    </row>
    <row r="468" spans="3:4" x14ac:dyDescent="0.25">
      <c r="C468" s="162"/>
      <c r="D468" s="162"/>
    </row>
    <row r="469" spans="3:4" x14ac:dyDescent="0.25">
      <c r="C469" s="162"/>
      <c r="D469" s="162"/>
    </row>
    <row r="470" spans="3:4" x14ac:dyDescent="0.25">
      <c r="C470" s="162"/>
      <c r="D470" s="162"/>
    </row>
    <row r="471" spans="3:4" x14ac:dyDescent="0.25">
      <c r="C471" s="162"/>
      <c r="D471" s="162"/>
    </row>
    <row r="472" spans="3:4" x14ac:dyDescent="0.25">
      <c r="C472" s="162"/>
      <c r="D472" s="162"/>
    </row>
    <row r="473" spans="3:4" x14ac:dyDescent="0.25">
      <c r="C473" s="162"/>
      <c r="D473" s="162"/>
    </row>
    <row r="474" spans="3:4" x14ac:dyDescent="0.25">
      <c r="C474" s="162"/>
      <c r="D474" s="162"/>
    </row>
    <row r="475" spans="3:4" x14ac:dyDescent="0.25">
      <c r="C475" s="162"/>
      <c r="D475" s="162"/>
    </row>
    <row r="476" spans="3:4" x14ac:dyDescent="0.25">
      <c r="C476" s="162"/>
      <c r="D476" s="162"/>
    </row>
    <row r="477" spans="3:4" x14ac:dyDescent="0.25">
      <c r="C477" s="162"/>
      <c r="D477" s="162"/>
    </row>
    <row r="478" spans="3:4" x14ac:dyDescent="0.25">
      <c r="C478" s="162"/>
      <c r="D478" s="162"/>
    </row>
    <row r="479" spans="3:4" x14ac:dyDescent="0.25">
      <c r="C479" s="162"/>
      <c r="D479" s="162"/>
    </row>
    <row r="480" spans="3:4" x14ac:dyDescent="0.25">
      <c r="C480" s="162"/>
      <c r="D480" s="162"/>
    </row>
    <row r="481" spans="3:4" x14ac:dyDescent="0.25">
      <c r="C481" s="162"/>
      <c r="D481" s="162"/>
    </row>
    <row r="482" spans="3:4" x14ac:dyDescent="0.25">
      <c r="C482" s="162"/>
      <c r="D482" s="162"/>
    </row>
    <row r="483" spans="3:4" x14ac:dyDescent="0.25">
      <c r="C483" s="162"/>
      <c r="D483" s="162"/>
    </row>
    <row r="484" spans="3:4" x14ac:dyDescent="0.25">
      <c r="C484" s="162"/>
      <c r="D484" s="162"/>
    </row>
    <row r="485" spans="3:4" x14ac:dyDescent="0.25">
      <c r="C485" s="162"/>
      <c r="D485" s="162"/>
    </row>
    <row r="486" spans="3:4" x14ac:dyDescent="0.25">
      <c r="C486" s="162"/>
      <c r="D486" s="162"/>
    </row>
    <row r="487" spans="3:4" x14ac:dyDescent="0.25">
      <c r="C487" s="162"/>
      <c r="D487" s="162"/>
    </row>
    <row r="488" spans="3:4" x14ac:dyDescent="0.25">
      <c r="C488" s="162"/>
      <c r="D488" s="162"/>
    </row>
    <row r="489" spans="3:4" x14ac:dyDescent="0.25">
      <c r="C489" s="162"/>
      <c r="D489" s="162"/>
    </row>
    <row r="490" spans="3:4" x14ac:dyDescent="0.25">
      <c r="C490" s="162"/>
      <c r="D490" s="162"/>
    </row>
    <row r="491" spans="3:4" x14ac:dyDescent="0.25">
      <c r="C491" s="162"/>
      <c r="D491" s="162"/>
    </row>
    <row r="492" spans="3:4" x14ac:dyDescent="0.25">
      <c r="C492" s="162"/>
      <c r="D492" s="162"/>
    </row>
    <row r="493" spans="3:4" x14ac:dyDescent="0.25">
      <c r="C493" s="162"/>
      <c r="D493" s="162"/>
    </row>
    <row r="494" spans="3:4" x14ac:dyDescent="0.25">
      <c r="C494" s="162"/>
      <c r="D494" s="162"/>
    </row>
    <row r="495" spans="3:4" x14ac:dyDescent="0.25">
      <c r="C495" s="162"/>
      <c r="D495" s="162"/>
    </row>
    <row r="496" spans="3:4" x14ac:dyDescent="0.25">
      <c r="C496" s="162"/>
      <c r="D496" s="162"/>
    </row>
    <row r="497" spans="3:4" x14ac:dyDescent="0.25">
      <c r="C497" s="162"/>
      <c r="D497" s="162"/>
    </row>
    <row r="498" spans="3:4" x14ac:dyDescent="0.25">
      <c r="C498" s="162"/>
      <c r="D498" s="162"/>
    </row>
    <row r="499" spans="3:4" x14ac:dyDescent="0.25">
      <c r="C499" s="162"/>
      <c r="D499" s="162"/>
    </row>
    <row r="500" spans="3:4" x14ac:dyDescent="0.25">
      <c r="C500" s="162"/>
      <c r="D500" s="162"/>
    </row>
    <row r="501" spans="3:4" x14ac:dyDescent="0.25">
      <c r="C501" s="162"/>
      <c r="D501" s="162"/>
    </row>
    <row r="502" spans="3:4" x14ac:dyDescent="0.25">
      <c r="C502" s="162"/>
      <c r="D502" s="162"/>
    </row>
    <row r="503" spans="3:4" x14ac:dyDescent="0.25">
      <c r="C503" s="162"/>
      <c r="D503" s="162"/>
    </row>
    <row r="504" spans="3:4" x14ac:dyDescent="0.25">
      <c r="C504" s="162"/>
      <c r="D504" s="162"/>
    </row>
    <row r="505" spans="3:4" x14ac:dyDescent="0.25">
      <c r="C505" s="162"/>
      <c r="D505" s="162"/>
    </row>
    <row r="506" spans="3:4" x14ac:dyDescent="0.25">
      <c r="C506" s="162"/>
      <c r="D506" s="162"/>
    </row>
    <row r="507" spans="3:4" x14ac:dyDescent="0.25">
      <c r="C507" s="162"/>
      <c r="D507" s="162"/>
    </row>
    <row r="508" spans="3:4" x14ac:dyDescent="0.25">
      <c r="C508" s="162"/>
      <c r="D508" s="162"/>
    </row>
    <row r="509" spans="3:4" x14ac:dyDescent="0.25">
      <c r="C509" s="162"/>
      <c r="D509" s="162"/>
    </row>
    <row r="510" spans="3:4" x14ac:dyDescent="0.25">
      <c r="C510" s="162"/>
      <c r="D510" s="162"/>
    </row>
    <row r="511" spans="3:4" x14ac:dyDescent="0.25">
      <c r="C511" s="162"/>
      <c r="D511" s="162"/>
    </row>
    <row r="512" spans="3:4" x14ac:dyDescent="0.25">
      <c r="C512" s="162"/>
      <c r="D512" s="162"/>
    </row>
    <row r="513" spans="3:4" x14ac:dyDescent="0.25">
      <c r="C513" s="162"/>
      <c r="D513" s="162"/>
    </row>
    <row r="514" spans="3:4" x14ac:dyDescent="0.25">
      <c r="C514" s="162"/>
      <c r="D514" s="162"/>
    </row>
    <row r="515" spans="3:4" x14ac:dyDescent="0.25">
      <c r="C515" s="162"/>
      <c r="D515" s="162"/>
    </row>
    <row r="516" spans="3:4" x14ac:dyDescent="0.25">
      <c r="C516" s="162"/>
      <c r="D516" s="162"/>
    </row>
    <row r="517" spans="3:4" x14ac:dyDescent="0.25">
      <c r="C517" s="162"/>
      <c r="D517" s="162"/>
    </row>
    <row r="518" spans="3:4" x14ac:dyDescent="0.25">
      <c r="C518" s="162"/>
      <c r="D518" s="162"/>
    </row>
    <row r="519" spans="3:4" x14ac:dyDescent="0.25">
      <c r="C519" s="162"/>
      <c r="D519" s="162"/>
    </row>
    <row r="520" spans="3:4" x14ac:dyDescent="0.25">
      <c r="C520" s="162"/>
      <c r="D520" s="162"/>
    </row>
    <row r="521" spans="3:4" x14ac:dyDescent="0.25">
      <c r="C521" s="162"/>
      <c r="D521" s="162"/>
    </row>
    <row r="522" spans="3:4" x14ac:dyDescent="0.25">
      <c r="C522" s="162"/>
      <c r="D522" s="162"/>
    </row>
    <row r="523" spans="3:4" x14ac:dyDescent="0.25">
      <c r="C523" s="162"/>
      <c r="D523" s="162"/>
    </row>
    <row r="524" spans="3:4" x14ac:dyDescent="0.25">
      <c r="C524" s="162"/>
      <c r="D524" s="162"/>
    </row>
    <row r="525" spans="3:4" x14ac:dyDescent="0.25">
      <c r="C525" s="162"/>
      <c r="D525" s="162"/>
    </row>
    <row r="526" spans="3:4" x14ac:dyDescent="0.25">
      <c r="C526" s="162"/>
      <c r="D526" s="162"/>
    </row>
    <row r="527" spans="3:4" x14ac:dyDescent="0.25">
      <c r="C527" s="162"/>
      <c r="D527" s="162"/>
    </row>
    <row r="528" spans="3:4" x14ac:dyDescent="0.25">
      <c r="C528" s="162"/>
      <c r="D528" s="162"/>
    </row>
    <row r="529" spans="3:4" x14ac:dyDescent="0.25">
      <c r="C529" s="162"/>
      <c r="D529" s="162"/>
    </row>
    <row r="530" spans="3:4" x14ac:dyDescent="0.25">
      <c r="C530" s="162"/>
      <c r="D530" s="162"/>
    </row>
    <row r="531" spans="3:4" x14ac:dyDescent="0.25">
      <c r="C531" s="162"/>
      <c r="D531" s="162"/>
    </row>
    <row r="532" spans="3:4" x14ac:dyDescent="0.25">
      <c r="C532" s="162"/>
      <c r="D532" s="162"/>
    </row>
    <row r="533" spans="3:4" x14ac:dyDescent="0.25">
      <c r="C533" s="162"/>
      <c r="D533" s="162"/>
    </row>
    <row r="534" spans="3:4" x14ac:dyDescent="0.25">
      <c r="C534" s="162"/>
      <c r="D534" s="162"/>
    </row>
    <row r="535" spans="3:4" x14ac:dyDescent="0.25">
      <c r="C535" s="162"/>
      <c r="D535" s="162"/>
    </row>
    <row r="536" spans="3:4" x14ac:dyDescent="0.25">
      <c r="C536" s="162"/>
      <c r="D536" s="162"/>
    </row>
    <row r="537" spans="3:4" x14ac:dyDescent="0.25">
      <c r="C537" s="162"/>
      <c r="D537" s="162"/>
    </row>
    <row r="538" spans="3:4" x14ac:dyDescent="0.25">
      <c r="C538" s="162"/>
      <c r="D538" s="162"/>
    </row>
    <row r="539" spans="3:4" x14ac:dyDescent="0.25">
      <c r="C539" s="162"/>
      <c r="D539" s="162"/>
    </row>
    <row r="540" spans="3:4" x14ac:dyDescent="0.25">
      <c r="C540" s="162"/>
      <c r="D540" s="162"/>
    </row>
    <row r="541" spans="3:4" x14ac:dyDescent="0.25">
      <c r="C541" s="162"/>
      <c r="D541" s="162"/>
    </row>
    <row r="542" spans="3:4" x14ac:dyDescent="0.25">
      <c r="C542" s="162"/>
      <c r="D542" s="162"/>
    </row>
    <row r="543" spans="3:4" x14ac:dyDescent="0.25">
      <c r="C543" s="162"/>
      <c r="D543" s="162"/>
    </row>
    <row r="544" spans="3:4" x14ac:dyDescent="0.25">
      <c r="C544" s="162"/>
      <c r="D544" s="162"/>
    </row>
    <row r="545" spans="3:4" x14ac:dyDescent="0.25">
      <c r="C545" s="162"/>
      <c r="D545" s="162"/>
    </row>
    <row r="546" spans="3:4" x14ac:dyDescent="0.25">
      <c r="C546" s="162"/>
      <c r="D546" s="162"/>
    </row>
    <row r="547" spans="3:4" x14ac:dyDescent="0.25">
      <c r="C547" s="162"/>
      <c r="D547" s="162"/>
    </row>
    <row r="548" spans="3:4" x14ac:dyDescent="0.25">
      <c r="C548" s="162"/>
      <c r="D548" s="162"/>
    </row>
    <row r="549" spans="3:4" x14ac:dyDescent="0.25">
      <c r="C549" s="162"/>
      <c r="D549" s="162"/>
    </row>
    <row r="550" spans="3:4" x14ac:dyDescent="0.25">
      <c r="C550" s="162"/>
      <c r="D550" s="162"/>
    </row>
    <row r="551" spans="3:4" x14ac:dyDescent="0.25">
      <c r="C551" s="162"/>
      <c r="D551" s="162"/>
    </row>
    <row r="552" spans="3:4" x14ac:dyDescent="0.25">
      <c r="C552" s="162"/>
      <c r="D552" s="162"/>
    </row>
    <row r="553" spans="3:4" x14ac:dyDescent="0.25">
      <c r="C553" s="162"/>
      <c r="D553" s="162"/>
    </row>
    <row r="554" spans="3:4" x14ac:dyDescent="0.25">
      <c r="C554" s="162"/>
      <c r="D554" s="162"/>
    </row>
    <row r="555" spans="3:4" x14ac:dyDescent="0.25">
      <c r="C555" s="162"/>
      <c r="D555" s="162"/>
    </row>
    <row r="556" spans="3:4" x14ac:dyDescent="0.25">
      <c r="C556" s="162"/>
      <c r="D556" s="162"/>
    </row>
    <row r="557" spans="3:4" x14ac:dyDescent="0.25">
      <c r="C557" s="162"/>
      <c r="D557" s="162"/>
    </row>
    <row r="558" spans="3:4" x14ac:dyDescent="0.25">
      <c r="C558" s="162"/>
      <c r="D558" s="162"/>
    </row>
    <row r="559" spans="3:4" x14ac:dyDescent="0.25">
      <c r="C559" s="162"/>
      <c r="D559" s="162"/>
    </row>
    <row r="560" spans="3:4" x14ac:dyDescent="0.25">
      <c r="C560" s="162"/>
      <c r="D560" s="162"/>
    </row>
    <row r="561" spans="3:4" x14ac:dyDescent="0.25">
      <c r="C561" s="162"/>
      <c r="D561" s="162"/>
    </row>
    <row r="562" spans="3:4" x14ac:dyDescent="0.25">
      <c r="C562" s="162"/>
      <c r="D562" s="162"/>
    </row>
    <row r="563" spans="3:4" x14ac:dyDescent="0.25">
      <c r="C563" s="162"/>
      <c r="D563" s="162"/>
    </row>
    <row r="564" spans="3:4" x14ac:dyDescent="0.25">
      <c r="C564" s="162"/>
      <c r="D564" s="162"/>
    </row>
    <row r="565" spans="3:4" x14ac:dyDescent="0.25">
      <c r="C565" s="162"/>
      <c r="D565" s="162"/>
    </row>
    <row r="566" spans="3:4" x14ac:dyDescent="0.25">
      <c r="C566" s="162"/>
      <c r="D566" s="162"/>
    </row>
    <row r="567" spans="3:4" x14ac:dyDescent="0.25">
      <c r="C567" s="162"/>
      <c r="D567" s="162"/>
    </row>
    <row r="568" spans="3:4" x14ac:dyDescent="0.25">
      <c r="C568" s="162"/>
      <c r="D568" s="162"/>
    </row>
    <row r="569" spans="3:4" x14ac:dyDescent="0.25">
      <c r="C569" s="162"/>
      <c r="D569" s="162"/>
    </row>
    <row r="570" spans="3:4" x14ac:dyDescent="0.25">
      <c r="C570" s="162"/>
      <c r="D570" s="162"/>
    </row>
    <row r="571" spans="3:4" x14ac:dyDescent="0.25">
      <c r="C571" s="162"/>
      <c r="D571" s="162"/>
    </row>
    <row r="572" spans="3:4" x14ac:dyDescent="0.25">
      <c r="C572" s="162"/>
      <c r="D572" s="162"/>
    </row>
    <row r="573" spans="3:4" x14ac:dyDescent="0.25">
      <c r="C573" s="162"/>
      <c r="D573" s="162"/>
    </row>
    <row r="574" spans="3:4" x14ac:dyDescent="0.25">
      <c r="C574" s="162"/>
      <c r="D574" s="162"/>
    </row>
    <row r="575" spans="3:4" x14ac:dyDescent="0.25">
      <c r="C575" s="162"/>
      <c r="D575" s="162"/>
    </row>
    <row r="576" spans="3:4" x14ac:dyDescent="0.25">
      <c r="C576" s="162"/>
      <c r="D576" s="162"/>
    </row>
    <row r="577" spans="3:4" x14ac:dyDescent="0.25">
      <c r="C577" s="162"/>
      <c r="D577" s="162"/>
    </row>
    <row r="578" spans="3:4" x14ac:dyDescent="0.25">
      <c r="C578" s="162"/>
      <c r="D578" s="162"/>
    </row>
    <row r="579" spans="3:4" x14ac:dyDescent="0.25">
      <c r="C579" s="162"/>
      <c r="D579" s="162"/>
    </row>
    <row r="580" spans="3:4" x14ac:dyDescent="0.25">
      <c r="C580" s="162"/>
      <c r="D580" s="162"/>
    </row>
    <row r="581" spans="3:4" x14ac:dyDescent="0.25">
      <c r="C581" s="162"/>
      <c r="D581" s="162"/>
    </row>
    <row r="582" spans="3:4" x14ac:dyDescent="0.25">
      <c r="C582" s="162"/>
      <c r="D582" s="162"/>
    </row>
    <row r="583" spans="3:4" x14ac:dyDescent="0.25">
      <c r="C583" s="162"/>
      <c r="D583" s="162"/>
    </row>
    <row r="584" spans="3:4" x14ac:dyDescent="0.25">
      <c r="C584" s="162"/>
      <c r="D584" s="162"/>
    </row>
    <row r="585" spans="3:4" x14ac:dyDescent="0.25">
      <c r="C585" s="162"/>
      <c r="D585" s="162"/>
    </row>
    <row r="586" spans="3:4" x14ac:dyDescent="0.25">
      <c r="C586" s="162"/>
      <c r="D586" s="162"/>
    </row>
    <row r="587" spans="3:4" x14ac:dyDescent="0.25">
      <c r="C587" s="162"/>
      <c r="D587" s="162"/>
    </row>
    <row r="588" spans="3:4" x14ac:dyDescent="0.25">
      <c r="C588" s="162"/>
      <c r="D588" s="162"/>
    </row>
    <row r="589" spans="3:4" x14ac:dyDescent="0.25">
      <c r="C589" s="162"/>
      <c r="D589" s="162"/>
    </row>
    <row r="590" spans="3:4" x14ac:dyDescent="0.25">
      <c r="C590" s="162"/>
      <c r="D590" s="162"/>
    </row>
    <row r="591" spans="3:4" x14ac:dyDescent="0.25">
      <c r="C591" s="162"/>
      <c r="D591" s="162"/>
    </row>
    <row r="592" spans="3:4" x14ac:dyDescent="0.25">
      <c r="C592" s="162"/>
      <c r="D592" s="162"/>
    </row>
    <row r="593" spans="3:4" x14ac:dyDescent="0.25">
      <c r="C593" s="162"/>
      <c r="D593" s="162"/>
    </row>
    <row r="594" spans="3:4" x14ac:dyDescent="0.25">
      <c r="C594" s="162"/>
      <c r="D594" s="162"/>
    </row>
    <row r="595" spans="3:4" x14ac:dyDescent="0.25">
      <c r="C595" s="162"/>
      <c r="D595" s="162"/>
    </row>
    <row r="596" spans="3:4" x14ac:dyDescent="0.25">
      <c r="C596" s="162"/>
      <c r="D596" s="162"/>
    </row>
    <row r="597" spans="3:4" x14ac:dyDescent="0.25">
      <c r="C597" s="162"/>
      <c r="D597" s="162"/>
    </row>
    <row r="598" spans="3:4" x14ac:dyDescent="0.25">
      <c r="C598" s="162"/>
      <c r="D598" s="162"/>
    </row>
    <row r="599" spans="3:4" x14ac:dyDescent="0.25">
      <c r="C599" s="162"/>
      <c r="D599" s="162"/>
    </row>
    <row r="600" spans="3:4" x14ac:dyDescent="0.25">
      <c r="C600" s="162"/>
      <c r="D600" s="162"/>
    </row>
    <row r="601" spans="3:4" x14ac:dyDescent="0.25">
      <c r="C601" s="162"/>
      <c r="D601" s="162"/>
    </row>
    <row r="602" spans="3:4" x14ac:dyDescent="0.25">
      <c r="C602" s="162"/>
      <c r="D602" s="162"/>
    </row>
    <row r="603" spans="3:4" x14ac:dyDescent="0.25">
      <c r="C603" s="162"/>
      <c r="D603" s="162"/>
    </row>
    <row r="604" spans="3:4" x14ac:dyDescent="0.25">
      <c r="C604" s="162"/>
      <c r="D604" s="162"/>
    </row>
    <row r="605" spans="3:4" x14ac:dyDescent="0.25">
      <c r="C605" s="162"/>
      <c r="D605" s="162"/>
    </row>
    <row r="606" spans="3:4" x14ac:dyDescent="0.25">
      <c r="C606" s="162"/>
      <c r="D606" s="162"/>
    </row>
    <row r="607" spans="3:4" x14ac:dyDescent="0.25">
      <c r="C607" s="162"/>
      <c r="D607" s="162"/>
    </row>
    <row r="608" spans="3:4" x14ac:dyDescent="0.25">
      <c r="C608" s="162"/>
      <c r="D608" s="162"/>
    </row>
    <row r="609" spans="3:4" x14ac:dyDescent="0.25">
      <c r="C609" s="162"/>
      <c r="D609" s="162"/>
    </row>
    <row r="610" spans="3:4" x14ac:dyDescent="0.25">
      <c r="C610" s="162"/>
      <c r="D610" s="162"/>
    </row>
    <row r="611" spans="3:4" x14ac:dyDescent="0.25">
      <c r="C611" s="162"/>
      <c r="D611" s="162"/>
    </row>
    <row r="612" spans="3:4" x14ac:dyDescent="0.25">
      <c r="C612" s="162"/>
      <c r="D612" s="162"/>
    </row>
    <row r="613" spans="3:4" x14ac:dyDescent="0.25">
      <c r="C613" s="162"/>
      <c r="D613" s="162"/>
    </row>
    <row r="614" spans="3:4" x14ac:dyDescent="0.25">
      <c r="C614" s="162"/>
      <c r="D614" s="162"/>
    </row>
    <row r="615" spans="3:4" x14ac:dyDescent="0.25">
      <c r="C615" s="162"/>
      <c r="D615" s="162"/>
    </row>
    <row r="616" spans="3:4" x14ac:dyDescent="0.25">
      <c r="C616" s="162"/>
      <c r="D616" s="162"/>
    </row>
    <row r="617" spans="3:4" x14ac:dyDescent="0.25">
      <c r="C617" s="162"/>
      <c r="D617" s="162"/>
    </row>
    <row r="618" spans="3:4" x14ac:dyDescent="0.25">
      <c r="C618" s="162"/>
      <c r="D618" s="162"/>
    </row>
    <row r="619" spans="3:4" x14ac:dyDescent="0.25">
      <c r="C619" s="162"/>
      <c r="D619" s="162"/>
    </row>
    <row r="620" spans="3:4" x14ac:dyDescent="0.25">
      <c r="C620" s="162"/>
      <c r="D620" s="162"/>
    </row>
    <row r="621" spans="3:4" x14ac:dyDescent="0.25">
      <c r="C621" s="162"/>
      <c r="D621" s="162"/>
    </row>
    <row r="622" spans="3:4" x14ac:dyDescent="0.25">
      <c r="C622" s="162"/>
      <c r="D622" s="162"/>
    </row>
    <row r="623" spans="3:4" x14ac:dyDescent="0.25">
      <c r="C623" s="162"/>
      <c r="D623" s="162"/>
    </row>
    <row r="624" spans="3:4" x14ac:dyDescent="0.25">
      <c r="C624" s="162"/>
      <c r="D624" s="162"/>
    </row>
    <row r="625" spans="3:4" x14ac:dyDescent="0.25">
      <c r="C625" s="162"/>
      <c r="D625" s="162"/>
    </row>
    <row r="626" spans="3:4" x14ac:dyDescent="0.25">
      <c r="C626" s="162"/>
      <c r="D626" s="162"/>
    </row>
    <row r="627" spans="3:4" x14ac:dyDescent="0.25">
      <c r="C627" s="162"/>
      <c r="D627" s="162"/>
    </row>
    <row r="628" spans="3:4" x14ac:dyDescent="0.25">
      <c r="C628" s="162"/>
      <c r="D628" s="162"/>
    </row>
    <row r="629" spans="3:4" x14ac:dyDescent="0.25">
      <c r="C629" s="162"/>
      <c r="D629" s="162"/>
    </row>
    <row r="630" spans="3:4" x14ac:dyDescent="0.25">
      <c r="C630" s="162"/>
      <c r="D630" s="162"/>
    </row>
    <row r="631" spans="3:4" x14ac:dyDescent="0.25">
      <c r="C631" s="162"/>
      <c r="D631" s="162"/>
    </row>
    <row r="632" spans="3:4" x14ac:dyDescent="0.25">
      <c r="C632" s="162"/>
      <c r="D632" s="162"/>
    </row>
    <row r="633" spans="3:4" x14ac:dyDescent="0.25">
      <c r="C633" s="162"/>
      <c r="D633" s="162"/>
    </row>
    <row r="634" spans="3:4" x14ac:dyDescent="0.25">
      <c r="C634" s="162"/>
      <c r="D634" s="162"/>
    </row>
    <row r="635" spans="3:4" x14ac:dyDescent="0.25">
      <c r="C635" s="162"/>
      <c r="D635" s="162"/>
    </row>
    <row r="636" spans="3:4" x14ac:dyDescent="0.25">
      <c r="C636" s="162"/>
      <c r="D636" s="162"/>
    </row>
    <row r="637" spans="3:4" x14ac:dyDescent="0.25">
      <c r="C637" s="162"/>
      <c r="D637" s="162"/>
    </row>
    <row r="638" spans="3:4" x14ac:dyDescent="0.25">
      <c r="C638" s="162"/>
      <c r="D638" s="162"/>
    </row>
    <row r="639" spans="3:4" x14ac:dyDescent="0.25">
      <c r="C639" s="162"/>
      <c r="D639" s="162"/>
    </row>
    <row r="640" spans="3:4" x14ac:dyDescent="0.25">
      <c r="C640" s="162"/>
      <c r="D640" s="162"/>
    </row>
    <row r="641" spans="3:4" x14ac:dyDescent="0.25">
      <c r="C641" s="162"/>
      <c r="D641" s="162"/>
    </row>
    <row r="642" spans="3:4" x14ac:dyDescent="0.25">
      <c r="C642" s="162"/>
      <c r="D642" s="162"/>
    </row>
    <row r="643" spans="3:4" x14ac:dyDescent="0.25">
      <c r="C643" s="162"/>
      <c r="D643" s="162"/>
    </row>
    <row r="644" spans="3:4" x14ac:dyDescent="0.25">
      <c r="C644" s="162"/>
      <c r="D644" s="162"/>
    </row>
    <row r="645" spans="3:4" x14ac:dyDescent="0.25">
      <c r="C645" s="162"/>
      <c r="D645" s="162"/>
    </row>
    <row r="646" spans="3:4" x14ac:dyDescent="0.25">
      <c r="C646" s="162"/>
      <c r="D646" s="162"/>
    </row>
    <row r="647" spans="3:4" x14ac:dyDescent="0.25">
      <c r="C647" s="162"/>
      <c r="D647" s="162"/>
    </row>
    <row r="648" spans="3:4" x14ac:dyDescent="0.25">
      <c r="C648" s="162"/>
      <c r="D648" s="162"/>
    </row>
    <row r="649" spans="3:4" x14ac:dyDescent="0.25">
      <c r="C649" s="162"/>
      <c r="D649" s="162"/>
    </row>
    <row r="650" spans="3:4" x14ac:dyDescent="0.25">
      <c r="C650" s="162"/>
      <c r="D650" s="162"/>
    </row>
    <row r="651" spans="3:4" x14ac:dyDescent="0.25">
      <c r="C651" s="162"/>
      <c r="D651" s="162"/>
    </row>
    <row r="652" spans="3:4" x14ac:dyDescent="0.25">
      <c r="C652" s="162"/>
      <c r="D652" s="162"/>
    </row>
    <row r="653" spans="3:4" x14ac:dyDescent="0.25">
      <c r="C653" s="162"/>
      <c r="D653" s="162"/>
    </row>
    <row r="654" spans="3:4" x14ac:dyDescent="0.25">
      <c r="C654" s="162"/>
      <c r="D654" s="162"/>
    </row>
    <row r="655" spans="3:4" x14ac:dyDescent="0.25">
      <c r="C655" s="162"/>
      <c r="D655" s="162"/>
    </row>
    <row r="656" spans="3:4" x14ac:dyDescent="0.25">
      <c r="C656" s="162"/>
      <c r="D656" s="162"/>
    </row>
    <row r="657" spans="3:4" x14ac:dyDescent="0.25">
      <c r="C657" s="162"/>
      <c r="D657" s="162"/>
    </row>
    <row r="658" spans="3:4" x14ac:dyDescent="0.25">
      <c r="C658" s="162"/>
      <c r="D658" s="162"/>
    </row>
    <row r="659" spans="3:4" x14ac:dyDescent="0.25">
      <c r="C659" s="162"/>
      <c r="D659" s="162"/>
    </row>
    <row r="660" spans="3:4" x14ac:dyDescent="0.25">
      <c r="C660" s="162"/>
      <c r="D660" s="162"/>
    </row>
    <row r="661" spans="3:4" x14ac:dyDescent="0.25">
      <c r="C661" s="162"/>
      <c r="D661" s="162"/>
    </row>
    <row r="662" spans="3:4" x14ac:dyDescent="0.25">
      <c r="C662" s="162"/>
      <c r="D662" s="162"/>
    </row>
    <row r="663" spans="3:4" x14ac:dyDescent="0.25">
      <c r="C663" s="162"/>
      <c r="D663" s="162"/>
    </row>
    <row r="664" spans="3:4" x14ac:dyDescent="0.25">
      <c r="C664" s="162"/>
      <c r="D664" s="162"/>
    </row>
    <row r="665" spans="3:4" x14ac:dyDescent="0.25">
      <c r="C665" s="162"/>
      <c r="D665" s="162"/>
    </row>
    <row r="666" spans="3:4" x14ac:dyDescent="0.25">
      <c r="C666" s="162"/>
      <c r="D666" s="162"/>
    </row>
    <row r="667" spans="3:4" x14ac:dyDescent="0.25">
      <c r="C667" s="162"/>
      <c r="D667" s="162"/>
    </row>
    <row r="668" spans="3:4" x14ac:dyDescent="0.25">
      <c r="C668" s="162"/>
      <c r="D668" s="162"/>
    </row>
    <row r="669" spans="3:4" x14ac:dyDescent="0.25">
      <c r="C669" s="162"/>
      <c r="D669" s="162"/>
    </row>
    <row r="670" spans="3:4" x14ac:dyDescent="0.25">
      <c r="C670" s="162"/>
      <c r="D670" s="162"/>
    </row>
    <row r="671" spans="3:4" x14ac:dyDescent="0.25">
      <c r="C671" s="162"/>
      <c r="D671" s="162"/>
    </row>
    <row r="672" spans="3:4" x14ac:dyDescent="0.25">
      <c r="C672" s="162"/>
      <c r="D672" s="162"/>
    </row>
    <row r="673" spans="3:4" x14ac:dyDescent="0.25">
      <c r="C673" s="162"/>
      <c r="D673" s="162"/>
    </row>
    <row r="674" spans="3:4" x14ac:dyDescent="0.25">
      <c r="C674" s="162"/>
      <c r="D674" s="162"/>
    </row>
    <row r="675" spans="3:4" x14ac:dyDescent="0.25">
      <c r="C675" s="162"/>
      <c r="D675" s="162"/>
    </row>
    <row r="676" spans="3:4" x14ac:dyDescent="0.25">
      <c r="C676" s="162"/>
      <c r="D676" s="162"/>
    </row>
    <row r="677" spans="3:4" x14ac:dyDescent="0.25">
      <c r="C677" s="162"/>
      <c r="D677" s="162"/>
    </row>
    <row r="678" spans="3:4" x14ac:dyDescent="0.25">
      <c r="C678" s="162"/>
      <c r="D678" s="162"/>
    </row>
    <row r="679" spans="3:4" x14ac:dyDescent="0.25">
      <c r="C679" s="162"/>
      <c r="D679" s="162"/>
    </row>
    <row r="680" spans="3:4" x14ac:dyDescent="0.25">
      <c r="C680" s="162"/>
      <c r="D680" s="162"/>
    </row>
    <row r="681" spans="3:4" x14ac:dyDescent="0.25">
      <c r="C681" s="162"/>
      <c r="D681" s="162"/>
    </row>
    <row r="682" spans="3:4" x14ac:dyDescent="0.25">
      <c r="C682" s="162"/>
      <c r="D682" s="162"/>
    </row>
    <row r="683" spans="3:4" x14ac:dyDescent="0.25">
      <c r="C683" s="162"/>
      <c r="D683" s="162"/>
    </row>
    <row r="684" spans="3:4" x14ac:dyDescent="0.25">
      <c r="C684" s="162"/>
      <c r="D684" s="162"/>
    </row>
    <row r="685" spans="3:4" x14ac:dyDescent="0.25">
      <c r="C685" s="162"/>
      <c r="D685" s="162"/>
    </row>
    <row r="686" spans="3:4" x14ac:dyDescent="0.25">
      <c r="C686" s="162"/>
      <c r="D686" s="162"/>
    </row>
    <row r="687" spans="3:4" x14ac:dyDescent="0.25">
      <c r="C687" s="162"/>
      <c r="D687" s="162"/>
    </row>
    <row r="688" spans="3:4" x14ac:dyDescent="0.25">
      <c r="C688" s="162"/>
      <c r="D688" s="162"/>
    </row>
    <row r="689" spans="3:4" x14ac:dyDescent="0.25">
      <c r="C689" s="162"/>
      <c r="D689" s="162"/>
    </row>
    <row r="690" spans="3:4" x14ac:dyDescent="0.25">
      <c r="C690" s="162"/>
      <c r="D690" s="162"/>
    </row>
    <row r="691" spans="3:4" x14ac:dyDescent="0.25">
      <c r="C691" s="162"/>
      <c r="D691" s="162"/>
    </row>
    <row r="692" spans="3:4" x14ac:dyDescent="0.25">
      <c r="C692" s="162"/>
      <c r="D692" s="162"/>
    </row>
    <row r="693" spans="3:4" x14ac:dyDescent="0.25">
      <c r="C693" s="162"/>
      <c r="D693" s="162"/>
    </row>
    <row r="694" spans="3:4" x14ac:dyDescent="0.25">
      <c r="C694" s="162"/>
      <c r="D694" s="162"/>
    </row>
    <row r="695" spans="3:4" x14ac:dyDescent="0.25">
      <c r="C695" s="162"/>
      <c r="D695" s="162"/>
    </row>
    <row r="696" spans="3:4" x14ac:dyDescent="0.25">
      <c r="C696" s="162"/>
      <c r="D696" s="162"/>
    </row>
    <row r="697" spans="3:4" x14ac:dyDescent="0.25">
      <c r="C697" s="162"/>
      <c r="D697" s="162"/>
    </row>
    <row r="698" spans="3:4" x14ac:dyDescent="0.25">
      <c r="C698" s="162"/>
      <c r="D698" s="162"/>
    </row>
    <row r="699" spans="3:4" x14ac:dyDescent="0.25">
      <c r="C699" s="162"/>
      <c r="D699" s="162"/>
    </row>
    <row r="700" spans="3:4" x14ac:dyDescent="0.25">
      <c r="C700" s="162"/>
      <c r="D700" s="162"/>
    </row>
    <row r="701" spans="3:4" x14ac:dyDescent="0.25">
      <c r="C701" s="162"/>
      <c r="D701" s="162"/>
    </row>
    <row r="702" spans="3:4" x14ac:dyDescent="0.25">
      <c r="C702" s="162"/>
      <c r="D702" s="162"/>
    </row>
    <row r="703" spans="3:4" x14ac:dyDescent="0.25">
      <c r="C703" s="162"/>
      <c r="D703" s="162"/>
    </row>
    <row r="704" spans="3:4" x14ac:dyDescent="0.25">
      <c r="C704" s="162"/>
      <c r="D704" s="162"/>
    </row>
    <row r="705" spans="3:4" x14ac:dyDescent="0.25">
      <c r="C705" s="162"/>
      <c r="D705" s="162"/>
    </row>
    <row r="706" spans="3:4" x14ac:dyDescent="0.25">
      <c r="C706" s="162"/>
      <c r="D706" s="162"/>
    </row>
    <row r="707" spans="3:4" x14ac:dyDescent="0.25">
      <c r="C707" s="162"/>
      <c r="D707" s="162"/>
    </row>
    <row r="708" spans="3:4" x14ac:dyDescent="0.25">
      <c r="C708" s="162"/>
      <c r="D708" s="162"/>
    </row>
    <row r="709" spans="3:4" x14ac:dyDescent="0.25">
      <c r="C709" s="162"/>
      <c r="D709" s="162"/>
    </row>
    <row r="710" spans="3:4" x14ac:dyDescent="0.25">
      <c r="C710" s="162"/>
      <c r="D710" s="162"/>
    </row>
    <row r="711" spans="3:4" x14ac:dyDescent="0.25">
      <c r="C711" s="162"/>
      <c r="D711" s="162"/>
    </row>
    <row r="712" spans="3:4" x14ac:dyDescent="0.25">
      <c r="C712" s="162"/>
      <c r="D712" s="162"/>
    </row>
    <row r="713" spans="3:4" x14ac:dyDescent="0.25">
      <c r="C713" s="162"/>
      <c r="D713" s="162"/>
    </row>
    <row r="714" spans="3:4" x14ac:dyDescent="0.25">
      <c r="C714" s="162"/>
      <c r="D714" s="162"/>
    </row>
    <row r="715" spans="3:4" x14ac:dyDescent="0.25">
      <c r="C715" s="162"/>
      <c r="D715" s="162"/>
    </row>
    <row r="716" spans="3:4" x14ac:dyDescent="0.25">
      <c r="C716" s="162"/>
      <c r="D716" s="162"/>
    </row>
    <row r="717" spans="3:4" x14ac:dyDescent="0.25">
      <c r="C717" s="162"/>
      <c r="D717" s="162"/>
    </row>
    <row r="718" spans="3:4" x14ac:dyDescent="0.25">
      <c r="C718" s="162"/>
      <c r="D718" s="162"/>
    </row>
    <row r="719" spans="3:4" x14ac:dyDescent="0.25">
      <c r="C719" s="162"/>
      <c r="D719" s="162"/>
    </row>
    <row r="720" spans="3:4" x14ac:dyDescent="0.25">
      <c r="C720" s="162"/>
      <c r="D720" s="162"/>
    </row>
    <row r="721" spans="3:4" x14ac:dyDescent="0.25">
      <c r="C721" s="162"/>
      <c r="D721" s="162"/>
    </row>
    <row r="722" spans="3:4" x14ac:dyDescent="0.25">
      <c r="C722" s="162"/>
      <c r="D722" s="162"/>
    </row>
    <row r="723" spans="3:4" x14ac:dyDescent="0.25">
      <c r="C723" s="162"/>
      <c r="D723" s="162"/>
    </row>
    <row r="724" spans="3:4" x14ac:dyDescent="0.25">
      <c r="C724" s="162"/>
      <c r="D724" s="162"/>
    </row>
    <row r="725" spans="3:4" x14ac:dyDescent="0.25">
      <c r="C725" s="162"/>
      <c r="D725" s="162"/>
    </row>
    <row r="726" spans="3:4" x14ac:dyDescent="0.25">
      <c r="C726" s="162"/>
      <c r="D726" s="162"/>
    </row>
    <row r="727" spans="3:4" x14ac:dyDescent="0.25">
      <c r="C727" s="162"/>
      <c r="D727" s="162"/>
    </row>
    <row r="728" spans="3:4" x14ac:dyDescent="0.25">
      <c r="C728" s="162"/>
      <c r="D728" s="162"/>
    </row>
    <row r="729" spans="3:4" x14ac:dyDescent="0.25">
      <c r="C729" s="162"/>
      <c r="D729" s="162"/>
    </row>
    <row r="730" spans="3:4" x14ac:dyDescent="0.25">
      <c r="C730" s="162"/>
      <c r="D730" s="162"/>
    </row>
    <row r="731" spans="3:4" x14ac:dyDescent="0.25">
      <c r="C731" s="162"/>
      <c r="D731" s="162"/>
    </row>
    <row r="732" spans="3:4" x14ac:dyDescent="0.25">
      <c r="C732" s="162"/>
      <c r="D732" s="162"/>
    </row>
    <row r="733" spans="3:4" x14ac:dyDescent="0.25">
      <c r="C733" s="162"/>
      <c r="D733" s="162"/>
    </row>
    <row r="734" spans="3:4" x14ac:dyDescent="0.25">
      <c r="C734" s="162"/>
      <c r="D734" s="162"/>
    </row>
    <row r="735" spans="3:4" x14ac:dyDescent="0.25">
      <c r="C735" s="162"/>
      <c r="D735" s="162"/>
    </row>
    <row r="736" spans="3:4" x14ac:dyDescent="0.25">
      <c r="C736" s="162"/>
      <c r="D736" s="162"/>
    </row>
    <row r="737" spans="3:4" x14ac:dyDescent="0.25">
      <c r="C737" s="162"/>
      <c r="D737" s="162"/>
    </row>
    <row r="738" spans="3:4" x14ac:dyDescent="0.25">
      <c r="C738" s="162"/>
      <c r="D738" s="162"/>
    </row>
    <row r="739" spans="3:4" x14ac:dyDescent="0.25">
      <c r="C739" s="162"/>
      <c r="D739" s="162"/>
    </row>
    <row r="740" spans="3:4" x14ac:dyDescent="0.25">
      <c r="C740" s="162"/>
      <c r="D740" s="162"/>
    </row>
    <row r="741" spans="3:4" x14ac:dyDescent="0.25">
      <c r="C741" s="162"/>
      <c r="D741" s="162"/>
    </row>
    <row r="742" spans="3:4" x14ac:dyDescent="0.25">
      <c r="C742" s="162"/>
      <c r="D742" s="162"/>
    </row>
    <row r="743" spans="3:4" x14ac:dyDescent="0.25">
      <c r="C743" s="162"/>
      <c r="D743" s="162"/>
    </row>
    <row r="744" spans="3:4" x14ac:dyDescent="0.25">
      <c r="C744" s="162"/>
      <c r="D744" s="162"/>
    </row>
    <row r="745" spans="3:4" x14ac:dyDescent="0.25">
      <c r="C745" s="162"/>
      <c r="D745" s="162"/>
    </row>
    <row r="746" spans="3:4" x14ac:dyDescent="0.25">
      <c r="C746" s="162"/>
      <c r="D746" s="162"/>
    </row>
    <row r="747" spans="3:4" x14ac:dyDescent="0.25">
      <c r="C747" s="162"/>
      <c r="D747" s="162"/>
    </row>
    <row r="748" spans="3:4" x14ac:dyDescent="0.25">
      <c r="C748" s="162"/>
      <c r="D748" s="162"/>
    </row>
    <row r="749" spans="3:4" x14ac:dyDescent="0.25">
      <c r="C749" s="162"/>
      <c r="D749" s="162"/>
    </row>
    <row r="750" spans="3:4" x14ac:dyDescent="0.25">
      <c r="C750" s="162"/>
      <c r="D750" s="162"/>
    </row>
    <row r="751" spans="3:4" x14ac:dyDescent="0.25">
      <c r="C751" s="162"/>
      <c r="D751" s="162"/>
    </row>
    <row r="752" spans="3:4" x14ac:dyDescent="0.25">
      <c r="C752" s="162"/>
      <c r="D752" s="162"/>
    </row>
    <row r="753" spans="3:4" x14ac:dyDescent="0.25">
      <c r="C753" s="162"/>
      <c r="D753" s="162"/>
    </row>
    <row r="754" spans="3:4" x14ac:dyDescent="0.25">
      <c r="C754" s="162"/>
      <c r="D754" s="162"/>
    </row>
    <row r="755" spans="3:4" x14ac:dyDescent="0.25">
      <c r="C755" s="162"/>
      <c r="D755" s="162"/>
    </row>
    <row r="756" spans="3:4" x14ac:dyDescent="0.25">
      <c r="C756" s="162"/>
      <c r="D756" s="162"/>
    </row>
    <row r="757" spans="3:4" x14ac:dyDescent="0.25">
      <c r="C757" s="162"/>
      <c r="D757" s="162"/>
    </row>
    <row r="758" spans="3:4" x14ac:dyDescent="0.25">
      <c r="C758" s="162"/>
      <c r="D758" s="162"/>
    </row>
    <row r="759" spans="3:4" x14ac:dyDescent="0.25">
      <c r="C759" s="162"/>
      <c r="D759" s="162"/>
    </row>
    <row r="760" spans="3:4" x14ac:dyDescent="0.25">
      <c r="C760" s="162"/>
      <c r="D760" s="162"/>
    </row>
    <row r="761" spans="3:4" x14ac:dyDescent="0.25">
      <c r="C761" s="162"/>
      <c r="D761" s="162"/>
    </row>
    <row r="762" spans="3:4" x14ac:dyDescent="0.25">
      <c r="C762" s="162"/>
      <c r="D762" s="162"/>
    </row>
    <row r="763" spans="3:4" x14ac:dyDescent="0.25">
      <c r="C763" s="162"/>
      <c r="D763" s="162"/>
    </row>
    <row r="764" spans="3:4" x14ac:dyDescent="0.25">
      <c r="C764" s="162"/>
      <c r="D764" s="162"/>
    </row>
    <row r="765" spans="3:4" x14ac:dyDescent="0.25">
      <c r="C765" s="162"/>
      <c r="D765" s="162"/>
    </row>
    <row r="766" spans="3:4" x14ac:dyDescent="0.25">
      <c r="C766" s="162"/>
      <c r="D766" s="162"/>
    </row>
    <row r="767" spans="3:4" x14ac:dyDescent="0.25">
      <c r="C767" s="162"/>
      <c r="D767" s="162"/>
    </row>
    <row r="768" spans="3:4" x14ac:dyDescent="0.25">
      <c r="C768" s="162"/>
      <c r="D768" s="162"/>
    </row>
    <row r="769" spans="3:4" x14ac:dyDescent="0.25">
      <c r="C769" s="162"/>
      <c r="D769" s="162"/>
    </row>
    <row r="770" spans="3:4" x14ac:dyDescent="0.25">
      <c r="C770" s="162"/>
      <c r="D770" s="162"/>
    </row>
    <row r="771" spans="3:4" x14ac:dyDescent="0.25">
      <c r="C771" s="162"/>
      <c r="D771" s="162"/>
    </row>
    <row r="772" spans="3:4" x14ac:dyDescent="0.25">
      <c r="C772" s="162"/>
      <c r="D772" s="162"/>
    </row>
    <row r="773" spans="3:4" x14ac:dyDescent="0.25">
      <c r="C773" s="162"/>
      <c r="D773" s="162"/>
    </row>
    <row r="774" spans="3:4" x14ac:dyDescent="0.25">
      <c r="C774" s="162"/>
      <c r="D774" s="162"/>
    </row>
    <row r="775" spans="3:4" x14ac:dyDescent="0.25">
      <c r="C775" s="162"/>
      <c r="D775" s="162"/>
    </row>
    <row r="776" spans="3:4" x14ac:dyDescent="0.25">
      <c r="C776" s="162"/>
      <c r="D776" s="162"/>
    </row>
    <row r="777" spans="3:4" x14ac:dyDescent="0.25">
      <c r="C777" s="162"/>
      <c r="D777" s="162"/>
    </row>
    <row r="778" spans="3:4" x14ac:dyDescent="0.25">
      <c r="C778" s="162"/>
      <c r="D778" s="162"/>
    </row>
    <row r="779" spans="3:4" x14ac:dyDescent="0.25">
      <c r="C779" s="162"/>
      <c r="D779" s="162"/>
    </row>
    <row r="780" spans="3:4" x14ac:dyDescent="0.25">
      <c r="C780" s="162"/>
      <c r="D780" s="162"/>
    </row>
    <row r="781" spans="3:4" x14ac:dyDescent="0.25">
      <c r="C781" s="162"/>
      <c r="D781" s="162"/>
    </row>
    <row r="782" spans="3:4" x14ac:dyDescent="0.25">
      <c r="C782" s="162"/>
      <c r="D782" s="162"/>
    </row>
    <row r="783" spans="3:4" x14ac:dyDescent="0.25">
      <c r="C783" s="162"/>
      <c r="D783" s="162"/>
    </row>
    <row r="784" spans="3:4" x14ac:dyDescent="0.25">
      <c r="C784" s="162"/>
      <c r="D784" s="162"/>
    </row>
    <row r="785" spans="3:4" x14ac:dyDescent="0.25">
      <c r="C785" s="162"/>
      <c r="D785" s="162"/>
    </row>
    <row r="786" spans="3:4" x14ac:dyDescent="0.25">
      <c r="C786" s="162"/>
      <c r="D786" s="162"/>
    </row>
    <row r="787" spans="3:4" x14ac:dyDescent="0.25">
      <c r="C787" s="162"/>
      <c r="D787" s="162"/>
    </row>
    <row r="788" spans="3:4" x14ac:dyDescent="0.25">
      <c r="C788" s="162"/>
      <c r="D788" s="162"/>
    </row>
    <row r="789" spans="3:4" x14ac:dyDescent="0.25">
      <c r="C789" s="162"/>
      <c r="D789" s="162"/>
    </row>
    <row r="790" spans="3:4" x14ac:dyDescent="0.25">
      <c r="C790" s="162"/>
      <c r="D790" s="162"/>
    </row>
    <row r="791" spans="3:4" x14ac:dyDescent="0.25">
      <c r="C791" s="162"/>
      <c r="D791" s="162"/>
    </row>
    <row r="792" spans="3:4" x14ac:dyDescent="0.25">
      <c r="C792" s="162"/>
      <c r="D792" s="162"/>
    </row>
    <row r="793" spans="3:4" x14ac:dyDescent="0.25">
      <c r="C793" s="162"/>
      <c r="D793" s="162"/>
    </row>
    <row r="794" spans="3:4" x14ac:dyDescent="0.25">
      <c r="C794" s="162"/>
      <c r="D794" s="162"/>
    </row>
    <row r="795" spans="3:4" x14ac:dyDescent="0.25">
      <c r="C795" s="162"/>
      <c r="D795" s="162"/>
    </row>
    <row r="796" spans="3:4" x14ac:dyDescent="0.25">
      <c r="C796" s="162"/>
      <c r="D796" s="162"/>
    </row>
    <row r="797" spans="3:4" x14ac:dyDescent="0.25">
      <c r="C797" s="162"/>
      <c r="D797" s="162"/>
    </row>
    <row r="798" spans="3:4" x14ac:dyDescent="0.25">
      <c r="C798" s="162"/>
      <c r="D798" s="162"/>
    </row>
    <row r="799" spans="3:4" x14ac:dyDescent="0.25">
      <c r="C799" s="162"/>
      <c r="D799" s="162"/>
    </row>
    <row r="800" spans="3:4" x14ac:dyDescent="0.25">
      <c r="C800" s="162"/>
      <c r="D800" s="162"/>
    </row>
    <row r="801" spans="3:4" x14ac:dyDescent="0.25">
      <c r="C801" s="162"/>
      <c r="D801" s="162"/>
    </row>
    <row r="802" spans="3:4" x14ac:dyDescent="0.25">
      <c r="C802" s="162"/>
      <c r="D802" s="162"/>
    </row>
    <row r="803" spans="3:4" x14ac:dyDescent="0.25">
      <c r="C803" s="162"/>
      <c r="D803" s="162"/>
    </row>
    <row r="804" spans="3:4" x14ac:dyDescent="0.25">
      <c r="C804" s="162"/>
      <c r="D804" s="162"/>
    </row>
    <row r="805" spans="3:4" x14ac:dyDescent="0.25">
      <c r="C805" s="162"/>
      <c r="D805" s="162"/>
    </row>
    <row r="806" spans="3:4" x14ac:dyDescent="0.25">
      <c r="C806" s="162"/>
      <c r="D806" s="162"/>
    </row>
    <row r="807" spans="3:4" x14ac:dyDescent="0.25">
      <c r="C807" s="162"/>
      <c r="D807" s="162"/>
    </row>
    <row r="808" spans="3:4" x14ac:dyDescent="0.25">
      <c r="C808" s="162"/>
      <c r="D808" s="162"/>
    </row>
    <row r="809" spans="3:4" x14ac:dyDescent="0.25">
      <c r="C809" s="162"/>
      <c r="D809" s="162"/>
    </row>
    <row r="810" spans="3:4" x14ac:dyDescent="0.25">
      <c r="C810" s="162"/>
      <c r="D810" s="162"/>
    </row>
    <row r="811" spans="3:4" x14ac:dyDescent="0.25">
      <c r="C811" s="162"/>
      <c r="D811" s="162"/>
    </row>
    <row r="812" spans="3:4" x14ac:dyDescent="0.25">
      <c r="C812" s="162"/>
      <c r="D812" s="162"/>
    </row>
    <row r="813" spans="3:4" x14ac:dyDescent="0.25">
      <c r="C813" s="162"/>
      <c r="D813" s="162"/>
    </row>
    <row r="814" spans="3:4" x14ac:dyDescent="0.25">
      <c r="C814" s="162"/>
      <c r="D814" s="162"/>
    </row>
    <row r="815" spans="3:4" x14ac:dyDescent="0.25">
      <c r="C815" s="162"/>
      <c r="D815" s="162"/>
    </row>
    <row r="816" spans="3:4" x14ac:dyDescent="0.25">
      <c r="C816" s="162"/>
      <c r="D816" s="162"/>
    </row>
    <row r="817" spans="3:4" x14ac:dyDescent="0.25">
      <c r="C817" s="162"/>
      <c r="D817" s="162"/>
    </row>
    <row r="818" spans="3:4" x14ac:dyDescent="0.25">
      <c r="C818" s="162"/>
      <c r="D818" s="162"/>
    </row>
    <row r="819" spans="3:4" x14ac:dyDescent="0.25">
      <c r="C819" s="162"/>
      <c r="D819" s="162"/>
    </row>
    <row r="820" spans="3:4" x14ac:dyDescent="0.25">
      <c r="C820" s="162"/>
      <c r="D820" s="162"/>
    </row>
    <row r="821" spans="3:4" x14ac:dyDescent="0.25">
      <c r="C821" s="162"/>
      <c r="D821" s="162"/>
    </row>
    <row r="822" spans="3:4" x14ac:dyDescent="0.25">
      <c r="C822" s="162"/>
      <c r="D822" s="162"/>
    </row>
    <row r="823" spans="3:4" x14ac:dyDescent="0.25">
      <c r="C823" s="162"/>
      <c r="D823" s="162"/>
    </row>
    <row r="824" spans="3:4" x14ac:dyDescent="0.25">
      <c r="C824" s="162"/>
      <c r="D824" s="162"/>
    </row>
    <row r="825" spans="3:4" x14ac:dyDescent="0.25">
      <c r="C825" s="162"/>
      <c r="D825" s="162"/>
    </row>
    <row r="826" spans="3:4" x14ac:dyDescent="0.25">
      <c r="C826" s="162"/>
      <c r="D826" s="162"/>
    </row>
    <row r="827" spans="3:4" x14ac:dyDescent="0.25">
      <c r="C827" s="162"/>
      <c r="D827" s="162"/>
    </row>
    <row r="828" spans="3:4" x14ac:dyDescent="0.25">
      <c r="C828" s="162"/>
      <c r="D828" s="162"/>
    </row>
    <row r="829" spans="3:4" x14ac:dyDescent="0.25">
      <c r="C829" s="162"/>
      <c r="D829" s="162"/>
    </row>
    <row r="830" spans="3:4" x14ac:dyDescent="0.25">
      <c r="C830" s="162"/>
      <c r="D830" s="162"/>
    </row>
    <row r="831" spans="3:4" x14ac:dyDescent="0.25">
      <c r="C831" s="162"/>
      <c r="D831" s="162"/>
    </row>
    <row r="832" spans="3:4" x14ac:dyDescent="0.25">
      <c r="C832" s="162"/>
      <c r="D832" s="162"/>
    </row>
    <row r="833" spans="3:4" x14ac:dyDescent="0.25">
      <c r="C833" s="162"/>
      <c r="D833" s="162"/>
    </row>
    <row r="834" spans="3:4" x14ac:dyDescent="0.25">
      <c r="C834" s="162"/>
      <c r="D834" s="162"/>
    </row>
    <row r="835" spans="3:4" x14ac:dyDescent="0.25">
      <c r="C835" s="162"/>
      <c r="D835" s="162"/>
    </row>
    <row r="836" spans="3:4" x14ac:dyDescent="0.25">
      <c r="C836" s="162"/>
      <c r="D836" s="162"/>
    </row>
    <row r="837" spans="3:4" x14ac:dyDescent="0.25">
      <c r="C837" s="162"/>
      <c r="D837" s="162"/>
    </row>
    <row r="838" spans="3:4" x14ac:dyDescent="0.25">
      <c r="C838" s="162"/>
      <c r="D838" s="162"/>
    </row>
    <row r="839" spans="3:4" x14ac:dyDescent="0.25">
      <c r="C839" s="162"/>
      <c r="D839" s="162"/>
    </row>
    <row r="840" spans="3:4" x14ac:dyDescent="0.25">
      <c r="C840" s="162"/>
      <c r="D840" s="162"/>
    </row>
    <row r="841" spans="3:4" x14ac:dyDescent="0.25">
      <c r="C841" s="162"/>
      <c r="D841" s="162"/>
    </row>
    <row r="842" spans="3:4" x14ac:dyDescent="0.25">
      <c r="C842" s="162"/>
      <c r="D842" s="162"/>
    </row>
    <row r="843" spans="3:4" x14ac:dyDescent="0.25">
      <c r="C843" s="162"/>
      <c r="D843" s="162"/>
    </row>
    <row r="844" spans="3:4" x14ac:dyDescent="0.25">
      <c r="C844" s="162"/>
      <c r="D844" s="162"/>
    </row>
    <row r="845" spans="3:4" x14ac:dyDescent="0.25">
      <c r="C845" s="162"/>
      <c r="D845" s="162"/>
    </row>
    <row r="846" spans="3:4" x14ac:dyDescent="0.25">
      <c r="C846" s="162"/>
      <c r="D846" s="162"/>
    </row>
    <row r="847" spans="3:4" x14ac:dyDescent="0.25">
      <c r="C847" s="162"/>
      <c r="D847" s="162"/>
    </row>
    <row r="848" spans="3:4" x14ac:dyDescent="0.25">
      <c r="C848" s="162"/>
      <c r="D848" s="162"/>
    </row>
    <row r="849" spans="3:4" x14ac:dyDescent="0.25">
      <c r="C849" s="162"/>
      <c r="D849" s="162"/>
    </row>
    <row r="850" spans="3:4" x14ac:dyDescent="0.25">
      <c r="C850" s="162"/>
      <c r="D850" s="162"/>
    </row>
    <row r="851" spans="3:4" x14ac:dyDescent="0.25">
      <c r="C851" s="162"/>
      <c r="D851" s="162"/>
    </row>
    <row r="852" spans="3:4" x14ac:dyDescent="0.25">
      <c r="C852" s="162"/>
      <c r="D852" s="162"/>
    </row>
    <row r="853" spans="3:4" x14ac:dyDescent="0.25">
      <c r="C853" s="162"/>
      <c r="D853" s="162"/>
    </row>
    <row r="854" spans="3:4" x14ac:dyDescent="0.25">
      <c r="C854" s="162"/>
      <c r="D854" s="162"/>
    </row>
    <row r="855" spans="3:4" x14ac:dyDescent="0.25">
      <c r="C855" s="162"/>
      <c r="D855" s="162"/>
    </row>
    <row r="856" spans="3:4" x14ac:dyDescent="0.25">
      <c r="C856" s="162"/>
      <c r="D856" s="162"/>
    </row>
    <row r="857" spans="3:4" x14ac:dyDescent="0.25">
      <c r="C857" s="162"/>
      <c r="D857" s="162"/>
    </row>
    <row r="858" spans="3:4" x14ac:dyDescent="0.25">
      <c r="C858" s="162"/>
      <c r="D858" s="162"/>
    </row>
    <row r="859" spans="3:4" x14ac:dyDescent="0.25">
      <c r="C859" s="162"/>
      <c r="D859" s="162"/>
    </row>
    <row r="860" spans="3:4" x14ac:dyDescent="0.25">
      <c r="C860" s="162"/>
      <c r="D860" s="162"/>
    </row>
    <row r="861" spans="3:4" x14ac:dyDescent="0.25">
      <c r="C861" s="162"/>
      <c r="D861" s="162"/>
    </row>
    <row r="862" spans="3:4" x14ac:dyDescent="0.25">
      <c r="C862" s="162"/>
      <c r="D862" s="162"/>
    </row>
    <row r="863" spans="3:4" x14ac:dyDescent="0.25">
      <c r="C863" s="162"/>
      <c r="D863" s="162"/>
    </row>
    <row r="864" spans="3:4" x14ac:dyDescent="0.25">
      <c r="C864" s="162"/>
      <c r="D864" s="162"/>
    </row>
    <row r="865" spans="3:4" x14ac:dyDescent="0.25">
      <c r="C865" s="162"/>
      <c r="D865" s="162"/>
    </row>
    <row r="866" spans="3:4" x14ac:dyDescent="0.25">
      <c r="C866" s="162"/>
      <c r="D866" s="162"/>
    </row>
    <row r="867" spans="3:4" x14ac:dyDescent="0.25">
      <c r="C867" s="162"/>
      <c r="D867" s="162"/>
    </row>
    <row r="868" spans="3:4" x14ac:dyDescent="0.25">
      <c r="C868" s="162"/>
      <c r="D868" s="162"/>
    </row>
    <row r="869" spans="3:4" x14ac:dyDescent="0.25">
      <c r="C869" s="162"/>
      <c r="D869" s="162"/>
    </row>
    <row r="870" spans="3:4" x14ac:dyDescent="0.25">
      <c r="C870" s="162"/>
      <c r="D870" s="162"/>
    </row>
    <row r="871" spans="3:4" x14ac:dyDescent="0.25">
      <c r="C871" s="162"/>
      <c r="D871" s="162"/>
    </row>
    <row r="872" spans="3:4" x14ac:dyDescent="0.25">
      <c r="C872" s="162"/>
      <c r="D872" s="162"/>
    </row>
    <row r="873" spans="3:4" x14ac:dyDescent="0.25">
      <c r="C873" s="162"/>
      <c r="D873" s="162"/>
    </row>
    <row r="874" spans="3:4" x14ac:dyDescent="0.25">
      <c r="C874" s="162"/>
      <c r="D874" s="162"/>
    </row>
    <row r="875" spans="3:4" x14ac:dyDescent="0.25">
      <c r="C875" s="162"/>
      <c r="D875" s="162"/>
    </row>
    <row r="876" spans="3:4" x14ac:dyDescent="0.25">
      <c r="C876" s="162"/>
      <c r="D876" s="162"/>
    </row>
    <row r="877" spans="3:4" x14ac:dyDescent="0.25">
      <c r="C877" s="162"/>
      <c r="D877" s="162"/>
    </row>
    <row r="878" spans="3:4" x14ac:dyDescent="0.25">
      <c r="C878" s="162"/>
      <c r="D878" s="162"/>
    </row>
    <row r="879" spans="3:4" x14ac:dyDescent="0.25">
      <c r="C879" s="162"/>
      <c r="D879" s="162"/>
    </row>
    <row r="880" spans="3:4" x14ac:dyDescent="0.25">
      <c r="C880" s="162"/>
      <c r="D880" s="162"/>
    </row>
    <row r="881" spans="3:4" x14ac:dyDescent="0.25">
      <c r="C881" s="162"/>
      <c r="D881" s="162"/>
    </row>
    <row r="882" spans="3:4" x14ac:dyDescent="0.25">
      <c r="C882" s="162"/>
      <c r="D882" s="162"/>
    </row>
    <row r="883" spans="3:4" x14ac:dyDescent="0.25">
      <c r="C883" s="162"/>
      <c r="D883" s="162"/>
    </row>
    <row r="884" spans="3:4" x14ac:dyDescent="0.25">
      <c r="C884" s="162"/>
      <c r="D884" s="162"/>
    </row>
    <row r="885" spans="3:4" x14ac:dyDescent="0.25">
      <c r="C885" s="162"/>
      <c r="D885" s="162"/>
    </row>
    <row r="886" spans="3:4" x14ac:dyDescent="0.25">
      <c r="C886" s="162"/>
      <c r="D886" s="162"/>
    </row>
    <row r="887" spans="3:4" x14ac:dyDescent="0.25">
      <c r="C887" s="162"/>
      <c r="D887" s="162"/>
    </row>
    <row r="888" spans="3:4" x14ac:dyDescent="0.25">
      <c r="C888" s="162"/>
      <c r="D888" s="162"/>
    </row>
    <row r="889" spans="3:4" x14ac:dyDescent="0.25">
      <c r="C889" s="162"/>
      <c r="D889" s="162"/>
    </row>
    <row r="890" spans="3:4" x14ac:dyDescent="0.25">
      <c r="C890" s="162"/>
      <c r="D890" s="162"/>
    </row>
    <row r="891" spans="3:4" x14ac:dyDescent="0.25">
      <c r="C891" s="162"/>
      <c r="D891" s="162"/>
    </row>
    <row r="892" spans="3:4" x14ac:dyDescent="0.25">
      <c r="C892" s="162"/>
      <c r="D892" s="162"/>
    </row>
    <row r="893" spans="3:4" x14ac:dyDescent="0.25">
      <c r="C893" s="162"/>
      <c r="D893" s="162"/>
    </row>
    <row r="894" spans="3:4" x14ac:dyDescent="0.25">
      <c r="C894" s="162"/>
      <c r="D894" s="162"/>
    </row>
    <row r="895" spans="3:4" x14ac:dyDescent="0.25">
      <c r="C895" s="162"/>
      <c r="D895" s="162"/>
    </row>
    <row r="896" spans="3:4" x14ac:dyDescent="0.25">
      <c r="C896" s="162"/>
      <c r="D896" s="162"/>
    </row>
    <row r="897" spans="3:4" x14ac:dyDescent="0.25">
      <c r="C897" s="162"/>
      <c r="D897" s="162"/>
    </row>
    <row r="898" spans="3:4" x14ac:dyDescent="0.25">
      <c r="C898" s="162"/>
      <c r="D898" s="162"/>
    </row>
    <row r="899" spans="3:4" x14ac:dyDescent="0.25">
      <c r="C899" s="162"/>
      <c r="D899" s="162"/>
    </row>
    <row r="900" spans="3:4" x14ac:dyDescent="0.25">
      <c r="C900" s="162"/>
      <c r="D900" s="162"/>
    </row>
    <row r="901" spans="3:4" x14ac:dyDescent="0.25">
      <c r="C901" s="162"/>
      <c r="D901" s="162"/>
    </row>
    <row r="902" spans="3:4" x14ac:dyDescent="0.25">
      <c r="C902" s="162"/>
      <c r="D902" s="162"/>
    </row>
    <row r="903" spans="3:4" x14ac:dyDescent="0.25">
      <c r="C903" s="162"/>
      <c r="D903" s="162"/>
    </row>
    <row r="904" spans="3:4" x14ac:dyDescent="0.25">
      <c r="C904" s="162"/>
      <c r="D904" s="162"/>
    </row>
    <row r="905" spans="3:4" x14ac:dyDescent="0.25">
      <c r="C905" s="162"/>
      <c r="D905" s="162"/>
    </row>
    <row r="906" spans="3:4" x14ac:dyDescent="0.25">
      <c r="C906" s="162"/>
      <c r="D906" s="162"/>
    </row>
    <row r="907" spans="3:4" x14ac:dyDescent="0.25">
      <c r="C907" s="162"/>
      <c r="D907" s="162"/>
    </row>
    <row r="908" spans="3:4" x14ac:dyDescent="0.25">
      <c r="C908" s="162"/>
      <c r="D908" s="162"/>
    </row>
    <row r="909" spans="3:4" x14ac:dyDescent="0.25">
      <c r="C909" s="162"/>
      <c r="D909" s="162"/>
    </row>
    <row r="910" spans="3:4" x14ac:dyDescent="0.25">
      <c r="C910" s="162"/>
      <c r="D910" s="162"/>
    </row>
    <row r="911" spans="3:4" x14ac:dyDescent="0.25">
      <c r="C911" s="162"/>
      <c r="D911" s="162"/>
    </row>
    <row r="912" spans="3:4" x14ac:dyDescent="0.25">
      <c r="C912" s="162"/>
      <c r="D912" s="162"/>
    </row>
    <row r="913" spans="3:4" x14ac:dyDescent="0.25">
      <c r="C913" s="162"/>
      <c r="D913" s="162"/>
    </row>
    <row r="914" spans="3:4" x14ac:dyDescent="0.25">
      <c r="C914" s="162"/>
      <c r="D914" s="162"/>
    </row>
    <row r="915" spans="3:4" x14ac:dyDescent="0.25">
      <c r="C915" s="162"/>
      <c r="D915" s="162"/>
    </row>
    <row r="916" spans="3:4" x14ac:dyDescent="0.25">
      <c r="C916" s="162"/>
      <c r="D916" s="162"/>
    </row>
    <row r="917" spans="3:4" x14ac:dyDescent="0.25">
      <c r="C917" s="162"/>
      <c r="D917" s="162"/>
    </row>
    <row r="918" spans="3:4" x14ac:dyDescent="0.25">
      <c r="C918" s="162"/>
      <c r="D918" s="162"/>
    </row>
    <row r="919" spans="3:4" x14ac:dyDescent="0.25">
      <c r="C919" s="162"/>
      <c r="D919" s="162"/>
    </row>
    <row r="920" spans="3:4" x14ac:dyDescent="0.25">
      <c r="C920" s="162"/>
      <c r="D920" s="162"/>
    </row>
    <row r="921" spans="3:4" x14ac:dyDescent="0.25">
      <c r="C921" s="162"/>
      <c r="D921" s="162"/>
    </row>
    <row r="922" spans="3:4" x14ac:dyDescent="0.25">
      <c r="C922" s="162"/>
      <c r="D922" s="162"/>
    </row>
    <row r="923" spans="3:4" x14ac:dyDescent="0.25">
      <c r="C923" s="162"/>
      <c r="D923" s="162"/>
    </row>
    <row r="924" spans="3:4" x14ac:dyDescent="0.25">
      <c r="C924" s="162"/>
      <c r="D924" s="162"/>
    </row>
    <row r="925" spans="3:4" x14ac:dyDescent="0.25">
      <c r="C925" s="162"/>
      <c r="D925" s="162"/>
    </row>
    <row r="926" spans="3:4" x14ac:dyDescent="0.25">
      <c r="C926" s="162"/>
      <c r="D926" s="162"/>
    </row>
    <row r="927" spans="3:4" x14ac:dyDescent="0.25">
      <c r="C927" s="162"/>
      <c r="D927" s="162"/>
    </row>
    <row r="928" spans="3:4" x14ac:dyDescent="0.25">
      <c r="C928" s="162"/>
      <c r="D928" s="162"/>
    </row>
    <row r="929" spans="3:4" x14ac:dyDescent="0.25">
      <c r="C929" s="162"/>
      <c r="D929" s="162"/>
    </row>
    <row r="930" spans="3:4" x14ac:dyDescent="0.25">
      <c r="C930" s="162"/>
      <c r="D930" s="162"/>
    </row>
    <row r="931" spans="3:4" x14ac:dyDescent="0.25">
      <c r="C931" s="162"/>
      <c r="D931" s="162"/>
    </row>
    <row r="932" spans="3:4" x14ac:dyDescent="0.25">
      <c r="C932" s="162"/>
      <c r="D932" s="162"/>
    </row>
    <row r="933" spans="3:4" x14ac:dyDescent="0.25">
      <c r="C933" s="162"/>
      <c r="D933" s="162"/>
    </row>
    <row r="934" spans="3:4" x14ac:dyDescent="0.25">
      <c r="C934" s="162"/>
      <c r="D934" s="162"/>
    </row>
    <row r="935" spans="3:4" x14ac:dyDescent="0.25">
      <c r="C935" s="162"/>
      <c r="D935" s="162"/>
    </row>
    <row r="936" spans="3:4" x14ac:dyDescent="0.25">
      <c r="C936" s="162"/>
      <c r="D936" s="162"/>
    </row>
    <row r="937" spans="3:4" x14ac:dyDescent="0.25">
      <c r="C937" s="162"/>
      <c r="D937" s="162"/>
    </row>
    <row r="938" spans="3:4" x14ac:dyDescent="0.25">
      <c r="C938" s="162"/>
      <c r="D938" s="162"/>
    </row>
    <row r="939" spans="3:4" x14ac:dyDescent="0.25">
      <c r="C939" s="162"/>
      <c r="D939" s="162"/>
    </row>
    <row r="940" spans="3:4" x14ac:dyDescent="0.25">
      <c r="C940" s="162"/>
      <c r="D940" s="162"/>
    </row>
    <row r="941" spans="3:4" x14ac:dyDescent="0.25">
      <c r="C941" s="162"/>
      <c r="D941" s="162"/>
    </row>
    <row r="942" spans="3:4" x14ac:dyDescent="0.25">
      <c r="C942" s="162"/>
      <c r="D942" s="162"/>
    </row>
    <row r="943" spans="3:4" x14ac:dyDescent="0.25">
      <c r="C943" s="162"/>
      <c r="D943" s="162"/>
    </row>
    <row r="944" spans="3:4" x14ac:dyDescent="0.25">
      <c r="C944" s="162"/>
      <c r="D944" s="162"/>
    </row>
    <row r="945" spans="3:4" x14ac:dyDescent="0.25">
      <c r="C945" s="162"/>
      <c r="D945" s="162"/>
    </row>
    <row r="946" spans="3:4" x14ac:dyDescent="0.25">
      <c r="C946" s="162"/>
      <c r="D946" s="162"/>
    </row>
    <row r="947" spans="3:4" x14ac:dyDescent="0.25">
      <c r="C947" s="162"/>
      <c r="D947" s="162"/>
    </row>
    <row r="948" spans="3:4" x14ac:dyDescent="0.25">
      <c r="C948" s="162"/>
      <c r="D948" s="162"/>
    </row>
    <row r="949" spans="3:4" x14ac:dyDescent="0.25">
      <c r="C949" s="162"/>
      <c r="D949" s="162"/>
    </row>
    <row r="950" spans="3:4" x14ac:dyDescent="0.25">
      <c r="C950" s="162"/>
      <c r="D950" s="162"/>
    </row>
    <row r="951" spans="3:4" x14ac:dyDescent="0.25">
      <c r="C951" s="162"/>
      <c r="D951" s="162"/>
    </row>
    <row r="952" spans="3:4" x14ac:dyDescent="0.25">
      <c r="C952" s="162"/>
      <c r="D952" s="162"/>
    </row>
    <row r="953" spans="3:4" x14ac:dyDescent="0.25">
      <c r="C953" s="162"/>
      <c r="D953" s="162"/>
    </row>
    <row r="954" spans="3:4" x14ac:dyDescent="0.25">
      <c r="C954" s="162"/>
      <c r="D954" s="162"/>
    </row>
    <row r="955" spans="3:4" x14ac:dyDescent="0.25">
      <c r="C955" s="162"/>
      <c r="D955" s="162"/>
    </row>
    <row r="956" spans="3:4" x14ac:dyDescent="0.25">
      <c r="C956" s="162"/>
      <c r="D956" s="162"/>
    </row>
    <row r="957" spans="3:4" x14ac:dyDescent="0.25">
      <c r="C957" s="162"/>
      <c r="D957" s="162"/>
    </row>
    <row r="958" spans="3:4" x14ac:dyDescent="0.25">
      <c r="C958" s="162"/>
      <c r="D958" s="162"/>
    </row>
    <row r="959" spans="3:4" x14ac:dyDescent="0.25">
      <c r="C959" s="162"/>
      <c r="D959" s="162"/>
    </row>
    <row r="960" spans="3:4" x14ac:dyDescent="0.25">
      <c r="C960" s="162"/>
      <c r="D960" s="162"/>
    </row>
    <row r="961" spans="3:4" x14ac:dyDescent="0.25">
      <c r="C961" s="162"/>
      <c r="D961" s="162"/>
    </row>
    <row r="962" spans="3:4" x14ac:dyDescent="0.25">
      <c r="C962" s="162"/>
      <c r="D962" s="162"/>
    </row>
    <row r="963" spans="3:4" x14ac:dyDescent="0.25">
      <c r="C963" s="162"/>
      <c r="D963" s="162"/>
    </row>
    <row r="964" spans="3:4" x14ac:dyDescent="0.25">
      <c r="C964" s="162"/>
      <c r="D964" s="162"/>
    </row>
    <row r="965" spans="3:4" x14ac:dyDescent="0.25">
      <c r="C965" s="162"/>
      <c r="D965" s="162"/>
    </row>
    <row r="966" spans="3:4" x14ac:dyDescent="0.25">
      <c r="C966" s="162"/>
      <c r="D966" s="162"/>
    </row>
    <row r="967" spans="3:4" x14ac:dyDescent="0.25">
      <c r="C967" s="162"/>
      <c r="D967" s="162"/>
    </row>
    <row r="968" spans="3:4" x14ac:dyDescent="0.25">
      <c r="C968" s="162"/>
      <c r="D968" s="162"/>
    </row>
    <row r="969" spans="3:4" x14ac:dyDescent="0.25">
      <c r="C969" s="162"/>
      <c r="D969" s="162"/>
    </row>
    <row r="970" spans="3:4" x14ac:dyDescent="0.25">
      <c r="C970" s="162"/>
      <c r="D970" s="162"/>
    </row>
    <row r="971" spans="3:4" x14ac:dyDescent="0.25">
      <c r="C971" s="162"/>
      <c r="D971" s="162"/>
    </row>
    <row r="972" spans="3:4" x14ac:dyDescent="0.25">
      <c r="C972" s="162"/>
      <c r="D972" s="162"/>
    </row>
    <row r="973" spans="3:4" x14ac:dyDescent="0.25">
      <c r="C973" s="162"/>
      <c r="D973" s="162"/>
    </row>
    <row r="974" spans="3:4" x14ac:dyDescent="0.25">
      <c r="C974" s="162"/>
      <c r="D974" s="162"/>
    </row>
    <row r="975" spans="3:4" x14ac:dyDescent="0.25">
      <c r="C975" s="162"/>
      <c r="D975" s="162"/>
    </row>
    <row r="976" spans="3:4" x14ac:dyDescent="0.25">
      <c r="C976" s="162"/>
      <c r="D976" s="162"/>
    </row>
    <row r="977" spans="3:4" x14ac:dyDescent="0.25">
      <c r="C977" s="162"/>
      <c r="D977" s="162"/>
    </row>
    <row r="978" spans="3:4" x14ac:dyDescent="0.25">
      <c r="C978" s="162"/>
      <c r="D978" s="162"/>
    </row>
    <row r="979" spans="3:4" x14ac:dyDescent="0.25">
      <c r="C979" s="162"/>
      <c r="D979" s="162"/>
    </row>
    <row r="980" spans="3:4" x14ac:dyDescent="0.25">
      <c r="C980" s="162"/>
      <c r="D980" s="162"/>
    </row>
    <row r="981" spans="3:4" x14ac:dyDescent="0.25">
      <c r="C981" s="162"/>
      <c r="D981" s="162"/>
    </row>
    <row r="982" spans="3:4" x14ac:dyDescent="0.25">
      <c r="C982" s="162"/>
      <c r="D982" s="162"/>
    </row>
    <row r="983" spans="3:4" x14ac:dyDescent="0.25">
      <c r="C983" s="162"/>
      <c r="D983" s="162"/>
    </row>
    <row r="984" spans="3:4" x14ac:dyDescent="0.25">
      <c r="C984" s="162"/>
      <c r="D984" s="162"/>
    </row>
    <row r="985" spans="3:4" x14ac:dyDescent="0.25">
      <c r="C985" s="162"/>
      <c r="D985" s="162"/>
    </row>
    <row r="986" spans="3:4" x14ac:dyDescent="0.25">
      <c r="C986" s="162"/>
      <c r="D986" s="162"/>
    </row>
    <row r="987" spans="3:4" x14ac:dyDescent="0.25">
      <c r="C987" s="162"/>
      <c r="D987" s="162"/>
    </row>
    <row r="988" spans="3:4" x14ac:dyDescent="0.25">
      <c r="C988" s="162"/>
      <c r="D988" s="162"/>
    </row>
    <row r="989" spans="3:4" x14ac:dyDescent="0.25">
      <c r="C989" s="162"/>
      <c r="D989" s="162"/>
    </row>
    <row r="990" spans="3:4" x14ac:dyDescent="0.25">
      <c r="C990" s="162"/>
      <c r="D990" s="162"/>
    </row>
    <row r="991" spans="3:4" x14ac:dyDescent="0.25">
      <c r="C991" s="162"/>
      <c r="D991" s="162"/>
    </row>
    <row r="992" spans="3:4" x14ac:dyDescent="0.25">
      <c r="C992" s="162"/>
      <c r="D992" s="162"/>
    </row>
    <row r="993" spans="3:4" x14ac:dyDescent="0.25">
      <c r="C993" s="162"/>
      <c r="D993" s="162"/>
    </row>
    <row r="994" spans="3:4" x14ac:dyDescent="0.25">
      <c r="C994" s="162"/>
      <c r="D994" s="162"/>
    </row>
    <row r="995" spans="3:4" x14ac:dyDescent="0.25">
      <c r="C995" s="162"/>
      <c r="D995" s="162"/>
    </row>
    <row r="996" spans="3:4" x14ac:dyDescent="0.25">
      <c r="C996" s="162"/>
      <c r="D996" s="162"/>
    </row>
    <row r="997" spans="3:4" x14ac:dyDescent="0.25">
      <c r="C997" s="162"/>
      <c r="D997" s="162"/>
    </row>
    <row r="998" spans="3:4" x14ac:dyDescent="0.25">
      <c r="C998" s="162"/>
      <c r="D998" s="162"/>
    </row>
    <row r="999" spans="3:4" x14ac:dyDescent="0.25">
      <c r="C999" s="162"/>
      <c r="D999" s="162"/>
    </row>
    <row r="1000" spans="3:4" x14ac:dyDescent="0.25">
      <c r="C1000" s="162"/>
      <c r="D1000" s="162"/>
    </row>
    <row r="1001" spans="3:4" x14ac:dyDescent="0.25">
      <c r="C1001" s="162"/>
      <c r="D1001" s="162"/>
    </row>
    <row r="1002" spans="3:4" x14ac:dyDescent="0.25">
      <c r="C1002" s="162"/>
      <c r="D1002" s="162"/>
    </row>
    <row r="1003" spans="3:4" x14ac:dyDescent="0.25">
      <c r="C1003" s="162"/>
      <c r="D1003" s="162"/>
    </row>
    <row r="1004" spans="3:4" x14ac:dyDescent="0.25">
      <c r="C1004" s="162"/>
      <c r="D1004" s="162"/>
    </row>
    <row r="1005" spans="3:4" x14ac:dyDescent="0.25">
      <c r="C1005" s="162"/>
      <c r="D1005" s="162"/>
    </row>
    <row r="1006" spans="3:4" x14ac:dyDescent="0.25">
      <c r="C1006" s="162"/>
      <c r="D1006" s="162"/>
    </row>
    <row r="1007" spans="3:4" x14ac:dyDescent="0.25">
      <c r="C1007" s="162"/>
      <c r="D1007" s="162"/>
    </row>
    <row r="1008" spans="3:4" x14ac:dyDescent="0.25">
      <c r="C1008" s="162"/>
      <c r="D1008" s="162"/>
    </row>
    <row r="1009" spans="3:4" x14ac:dyDescent="0.25">
      <c r="C1009" s="162"/>
      <c r="D1009" s="162"/>
    </row>
    <row r="1010" spans="3:4" x14ac:dyDescent="0.25">
      <c r="C1010" s="162"/>
      <c r="D1010" s="162"/>
    </row>
    <row r="1011" spans="3:4" x14ac:dyDescent="0.25">
      <c r="C1011" s="162"/>
      <c r="D1011" s="162"/>
    </row>
    <row r="1012" spans="3:4" x14ac:dyDescent="0.25">
      <c r="C1012" s="162"/>
      <c r="D1012" s="162"/>
    </row>
    <row r="1013" spans="3:4" x14ac:dyDescent="0.25">
      <c r="C1013" s="162"/>
      <c r="D1013" s="162"/>
    </row>
    <row r="1014" spans="3:4" x14ac:dyDescent="0.25">
      <c r="C1014" s="162"/>
      <c r="D1014" s="162"/>
    </row>
    <row r="1015" spans="3:4" x14ac:dyDescent="0.25">
      <c r="C1015" s="162"/>
      <c r="D1015" s="162"/>
    </row>
    <row r="1016" spans="3:4" x14ac:dyDescent="0.25">
      <c r="C1016" s="162"/>
      <c r="D1016" s="162"/>
    </row>
    <row r="1017" spans="3:4" x14ac:dyDescent="0.25">
      <c r="C1017" s="162"/>
      <c r="D1017" s="162"/>
    </row>
    <row r="1018" spans="3:4" x14ac:dyDescent="0.25">
      <c r="C1018" s="162"/>
      <c r="D1018" s="162"/>
    </row>
    <row r="1019" spans="3:4" x14ac:dyDescent="0.25">
      <c r="C1019" s="162"/>
      <c r="D1019" s="162"/>
    </row>
    <row r="1020" spans="3:4" x14ac:dyDescent="0.25">
      <c r="C1020" s="162"/>
      <c r="D1020" s="162"/>
    </row>
    <row r="1021" spans="3:4" x14ac:dyDescent="0.25">
      <c r="C1021" s="162"/>
      <c r="D1021" s="162"/>
    </row>
    <row r="1022" spans="3:4" x14ac:dyDescent="0.25">
      <c r="C1022" s="162"/>
      <c r="D1022" s="162"/>
    </row>
    <row r="1023" spans="3:4" x14ac:dyDescent="0.25">
      <c r="C1023" s="162"/>
      <c r="D1023" s="162"/>
    </row>
    <row r="1024" spans="3:4" x14ac:dyDescent="0.25">
      <c r="C1024" s="162"/>
      <c r="D1024" s="162"/>
    </row>
    <row r="1025" spans="3:4" x14ac:dyDescent="0.25">
      <c r="C1025" s="162"/>
      <c r="D1025" s="162"/>
    </row>
    <row r="1026" spans="3:4" x14ac:dyDescent="0.25">
      <c r="C1026" s="162"/>
      <c r="D1026" s="162"/>
    </row>
    <row r="1027" spans="3:4" x14ac:dyDescent="0.25">
      <c r="C1027" s="162"/>
      <c r="D1027" s="162"/>
    </row>
    <row r="1028" spans="3:4" x14ac:dyDescent="0.25">
      <c r="C1028" s="162"/>
      <c r="D1028" s="162"/>
    </row>
    <row r="1029" spans="3:4" x14ac:dyDescent="0.25">
      <c r="C1029" s="162"/>
      <c r="D1029" s="162"/>
    </row>
    <row r="1030" spans="3:4" x14ac:dyDescent="0.25">
      <c r="C1030" s="162"/>
      <c r="D1030" s="162"/>
    </row>
    <row r="1031" spans="3:4" x14ac:dyDescent="0.25">
      <c r="C1031" s="162"/>
      <c r="D1031" s="162"/>
    </row>
    <row r="1032" spans="3:4" x14ac:dyDescent="0.25">
      <c r="C1032" s="162"/>
      <c r="D1032" s="162"/>
    </row>
    <row r="1033" spans="3:4" x14ac:dyDescent="0.25">
      <c r="C1033" s="162"/>
      <c r="D1033" s="162"/>
    </row>
    <row r="1034" spans="3:4" x14ac:dyDescent="0.25">
      <c r="C1034" s="162"/>
      <c r="D1034" s="162"/>
    </row>
    <row r="1035" spans="3:4" x14ac:dyDescent="0.25">
      <c r="C1035" s="162"/>
      <c r="D1035" s="162"/>
    </row>
    <row r="1036" spans="3:4" x14ac:dyDescent="0.25">
      <c r="C1036" s="162"/>
      <c r="D1036" s="162"/>
    </row>
    <row r="1037" spans="3:4" x14ac:dyDescent="0.25">
      <c r="C1037" s="162"/>
      <c r="D1037" s="162"/>
    </row>
    <row r="1038" spans="3:4" x14ac:dyDescent="0.25">
      <c r="C1038" s="162"/>
      <c r="D1038" s="162"/>
    </row>
    <row r="1039" spans="3:4" x14ac:dyDescent="0.25">
      <c r="C1039" s="162"/>
      <c r="D1039" s="162"/>
    </row>
    <row r="1040" spans="3:4" x14ac:dyDescent="0.25">
      <c r="C1040" s="162"/>
      <c r="D1040" s="162"/>
    </row>
    <row r="1041" spans="3:4" x14ac:dyDescent="0.25">
      <c r="C1041" s="162"/>
      <c r="D1041" s="162"/>
    </row>
    <row r="1042" spans="3:4" x14ac:dyDescent="0.25">
      <c r="C1042" s="162"/>
      <c r="D1042" s="162"/>
    </row>
    <row r="1043" spans="3:4" x14ac:dyDescent="0.25">
      <c r="C1043" s="162"/>
      <c r="D1043" s="162"/>
    </row>
    <row r="1044" spans="3:4" x14ac:dyDescent="0.25">
      <c r="C1044" s="162"/>
      <c r="D1044" s="162"/>
    </row>
    <row r="1045" spans="3:4" x14ac:dyDescent="0.25">
      <c r="C1045" s="162"/>
      <c r="D1045" s="162"/>
    </row>
    <row r="1046" spans="3:4" x14ac:dyDescent="0.25">
      <c r="C1046" s="162"/>
      <c r="D1046" s="162"/>
    </row>
    <row r="1047" spans="3:4" x14ac:dyDescent="0.25">
      <c r="C1047" s="162"/>
      <c r="D1047" s="162"/>
    </row>
    <row r="1048" spans="3:4" x14ac:dyDescent="0.25">
      <c r="C1048" s="162"/>
      <c r="D1048" s="162"/>
    </row>
    <row r="1049" spans="3:4" x14ac:dyDescent="0.25">
      <c r="C1049" s="162"/>
      <c r="D1049" s="162"/>
    </row>
    <row r="1050" spans="3:4" x14ac:dyDescent="0.25">
      <c r="C1050" s="162"/>
      <c r="D1050" s="162"/>
    </row>
    <row r="1051" spans="3:4" x14ac:dyDescent="0.25">
      <c r="C1051" s="162"/>
      <c r="D1051" s="162"/>
    </row>
    <row r="1052" spans="3:4" x14ac:dyDescent="0.25">
      <c r="C1052" s="162"/>
      <c r="D1052" s="162"/>
    </row>
    <row r="1053" spans="3:4" x14ac:dyDescent="0.25">
      <c r="C1053" s="162"/>
      <c r="D1053" s="162"/>
    </row>
    <row r="1054" spans="3:4" x14ac:dyDescent="0.25">
      <c r="C1054" s="162"/>
      <c r="D1054" s="162"/>
    </row>
    <row r="1055" spans="3:4" x14ac:dyDescent="0.25">
      <c r="C1055" s="162"/>
      <c r="D1055" s="162"/>
    </row>
    <row r="1056" spans="3:4" x14ac:dyDescent="0.25">
      <c r="C1056" s="162"/>
      <c r="D1056" s="162"/>
    </row>
    <row r="1057" spans="3:4" x14ac:dyDescent="0.25">
      <c r="C1057" s="162"/>
      <c r="D1057" s="162"/>
    </row>
    <row r="1058" spans="3:4" x14ac:dyDescent="0.25">
      <c r="C1058" s="162"/>
      <c r="D1058" s="162"/>
    </row>
    <row r="1059" spans="3:4" x14ac:dyDescent="0.25">
      <c r="C1059" s="162"/>
      <c r="D1059" s="162"/>
    </row>
    <row r="1060" spans="3:4" x14ac:dyDescent="0.25">
      <c r="C1060" s="162"/>
      <c r="D1060" s="162"/>
    </row>
    <row r="1061" spans="3:4" x14ac:dyDescent="0.25">
      <c r="C1061" s="162"/>
      <c r="D1061" s="162"/>
    </row>
    <row r="1062" spans="3:4" x14ac:dyDescent="0.25">
      <c r="C1062" s="162"/>
      <c r="D1062" s="162"/>
    </row>
    <row r="1063" spans="3:4" x14ac:dyDescent="0.25">
      <c r="C1063" s="162"/>
      <c r="D1063" s="162"/>
    </row>
    <row r="1064" spans="3:4" x14ac:dyDescent="0.25">
      <c r="C1064" s="162"/>
      <c r="D1064" s="162"/>
    </row>
    <row r="1065" spans="3:4" x14ac:dyDescent="0.25">
      <c r="C1065" s="162"/>
      <c r="D1065" s="162"/>
    </row>
    <row r="1066" spans="3:4" x14ac:dyDescent="0.25">
      <c r="C1066" s="162"/>
      <c r="D1066" s="162"/>
    </row>
    <row r="1067" spans="3:4" x14ac:dyDescent="0.25">
      <c r="C1067" s="162"/>
      <c r="D1067" s="162"/>
    </row>
    <row r="1068" spans="3:4" x14ac:dyDescent="0.25">
      <c r="C1068" s="162"/>
      <c r="D1068" s="162"/>
    </row>
    <row r="1069" spans="3:4" x14ac:dyDescent="0.25">
      <c r="C1069" s="162"/>
      <c r="D1069" s="162"/>
    </row>
    <row r="1070" spans="3:4" x14ac:dyDescent="0.25">
      <c r="C1070" s="162"/>
      <c r="D1070" s="162"/>
    </row>
    <row r="1071" spans="3:4" x14ac:dyDescent="0.25">
      <c r="C1071" s="162"/>
      <c r="D1071" s="162"/>
    </row>
    <row r="1072" spans="3:4" x14ac:dyDescent="0.25">
      <c r="C1072" s="162"/>
      <c r="D1072" s="162"/>
    </row>
    <row r="1073" spans="3:4" x14ac:dyDescent="0.25">
      <c r="C1073" s="162"/>
      <c r="D1073" s="162"/>
    </row>
    <row r="1074" spans="3:4" x14ac:dyDescent="0.25">
      <c r="C1074" s="162"/>
      <c r="D1074" s="162"/>
    </row>
    <row r="1075" spans="3:4" x14ac:dyDescent="0.25">
      <c r="C1075" s="162"/>
      <c r="D1075" s="162"/>
    </row>
    <row r="1076" spans="3:4" x14ac:dyDescent="0.25">
      <c r="C1076" s="162"/>
      <c r="D1076" s="162"/>
    </row>
    <row r="1077" spans="3:4" x14ac:dyDescent="0.25">
      <c r="C1077" s="162"/>
      <c r="D1077" s="162"/>
    </row>
    <row r="1078" spans="3:4" x14ac:dyDescent="0.25">
      <c r="C1078" s="162"/>
      <c r="D1078" s="162"/>
    </row>
    <row r="1079" spans="3:4" x14ac:dyDescent="0.25">
      <c r="C1079" s="162"/>
      <c r="D1079" s="162"/>
    </row>
    <row r="1080" spans="3:4" x14ac:dyDescent="0.25">
      <c r="C1080" s="162"/>
      <c r="D1080" s="162"/>
    </row>
    <row r="1081" spans="3:4" x14ac:dyDescent="0.25">
      <c r="C1081" s="162"/>
      <c r="D1081" s="162"/>
    </row>
    <row r="1082" spans="3:4" x14ac:dyDescent="0.25">
      <c r="C1082" s="162"/>
      <c r="D1082" s="162"/>
    </row>
    <row r="1083" spans="3:4" x14ac:dyDescent="0.25">
      <c r="C1083" s="162"/>
      <c r="D1083" s="162"/>
    </row>
    <row r="1084" spans="3:4" x14ac:dyDescent="0.25">
      <c r="C1084" s="162"/>
      <c r="D1084" s="162"/>
    </row>
    <row r="1085" spans="3:4" x14ac:dyDescent="0.25">
      <c r="C1085" s="162"/>
      <c r="D1085" s="162"/>
    </row>
    <row r="1086" spans="3:4" x14ac:dyDescent="0.25">
      <c r="C1086" s="162"/>
      <c r="D1086" s="162"/>
    </row>
    <row r="1087" spans="3:4" x14ac:dyDescent="0.25">
      <c r="C1087" s="162"/>
      <c r="D1087" s="162"/>
    </row>
    <row r="1088" spans="3:4" x14ac:dyDescent="0.25">
      <c r="C1088" s="162"/>
      <c r="D1088" s="162"/>
    </row>
    <row r="1089" spans="3:4" x14ac:dyDescent="0.25">
      <c r="C1089" s="162"/>
      <c r="D1089" s="162"/>
    </row>
    <row r="1090" spans="3:4" x14ac:dyDescent="0.25">
      <c r="C1090" s="162"/>
      <c r="D1090" s="162"/>
    </row>
    <row r="1091" spans="3:4" x14ac:dyDescent="0.25">
      <c r="C1091" s="162"/>
      <c r="D1091" s="162"/>
    </row>
    <row r="1092" spans="3:4" x14ac:dyDescent="0.25">
      <c r="C1092" s="162"/>
      <c r="D1092" s="162"/>
    </row>
    <row r="1093" spans="3:4" x14ac:dyDescent="0.25">
      <c r="C1093" s="162"/>
      <c r="D1093" s="162"/>
    </row>
    <row r="1094" spans="3:4" x14ac:dyDescent="0.25">
      <c r="C1094" s="162"/>
      <c r="D1094" s="162"/>
    </row>
    <row r="1095" spans="3:4" x14ac:dyDescent="0.25">
      <c r="C1095" s="162"/>
      <c r="D1095" s="162"/>
    </row>
    <row r="1096" spans="3:4" x14ac:dyDescent="0.25">
      <c r="C1096" s="162"/>
      <c r="D1096" s="162"/>
    </row>
    <row r="1097" spans="3:4" x14ac:dyDescent="0.25">
      <c r="C1097" s="162"/>
      <c r="D1097" s="162"/>
    </row>
    <row r="1098" spans="3:4" x14ac:dyDescent="0.25">
      <c r="C1098" s="162"/>
      <c r="D1098" s="162"/>
    </row>
    <row r="1099" spans="3:4" x14ac:dyDescent="0.25">
      <c r="C1099" s="162"/>
      <c r="D1099" s="162"/>
    </row>
    <row r="1100" spans="3:4" x14ac:dyDescent="0.25">
      <c r="C1100" s="162"/>
      <c r="D1100" s="162"/>
    </row>
    <row r="1101" spans="3:4" x14ac:dyDescent="0.25">
      <c r="C1101" s="162"/>
      <c r="D1101" s="162"/>
    </row>
    <row r="1102" spans="3:4" x14ac:dyDescent="0.25">
      <c r="C1102" s="162"/>
      <c r="D1102" s="162"/>
    </row>
    <row r="1103" spans="3:4" x14ac:dyDescent="0.25">
      <c r="C1103" s="162"/>
      <c r="D1103" s="162"/>
    </row>
    <row r="1104" spans="3:4" x14ac:dyDescent="0.25">
      <c r="C1104" s="162"/>
      <c r="D1104" s="162"/>
    </row>
    <row r="1105" spans="3:4" x14ac:dyDescent="0.25">
      <c r="C1105" s="162"/>
      <c r="D1105" s="162"/>
    </row>
    <row r="1106" spans="3:4" x14ac:dyDescent="0.25">
      <c r="C1106" s="162"/>
      <c r="D1106" s="162"/>
    </row>
    <row r="1107" spans="3:4" x14ac:dyDescent="0.25">
      <c r="C1107" s="162"/>
      <c r="D1107" s="162"/>
    </row>
    <row r="1108" spans="3:4" x14ac:dyDescent="0.25">
      <c r="C1108" s="162"/>
      <c r="D1108" s="162"/>
    </row>
    <row r="1109" spans="3:4" x14ac:dyDescent="0.25">
      <c r="C1109" s="162"/>
      <c r="D1109" s="162"/>
    </row>
    <row r="1110" spans="3:4" x14ac:dyDescent="0.25">
      <c r="C1110" s="162"/>
      <c r="D1110" s="162"/>
    </row>
    <row r="1111" spans="3:4" x14ac:dyDescent="0.25">
      <c r="C1111" s="162"/>
      <c r="D1111" s="162"/>
    </row>
    <row r="1112" spans="3:4" x14ac:dyDescent="0.25">
      <c r="C1112" s="162"/>
      <c r="D1112" s="162"/>
    </row>
    <row r="1113" spans="3:4" x14ac:dyDescent="0.25">
      <c r="C1113" s="162"/>
      <c r="D1113" s="162"/>
    </row>
    <row r="1114" spans="3:4" x14ac:dyDescent="0.25">
      <c r="C1114" s="162"/>
      <c r="D1114" s="162"/>
    </row>
    <row r="1115" spans="3:4" x14ac:dyDescent="0.25">
      <c r="C1115" s="162"/>
      <c r="D1115" s="162"/>
    </row>
    <row r="1116" spans="3:4" x14ac:dyDescent="0.25">
      <c r="C1116" s="162"/>
      <c r="D1116" s="162"/>
    </row>
    <row r="1117" spans="3:4" x14ac:dyDescent="0.25">
      <c r="C1117" s="162"/>
      <c r="D1117" s="162"/>
    </row>
    <row r="1118" spans="3:4" x14ac:dyDescent="0.25">
      <c r="C1118" s="162"/>
      <c r="D1118" s="162"/>
    </row>
    <row r="1119" spans="3:4" x14ac:dyDescent="0.25">
      <c r="C1119" s="162"/>
      <c r="D1119" s="162"/>
    </row>
    <row r="1120" spans="3:4" x14ac:dyDescent="0.25">
      <c r="C1120" s="162"/>
      <c r="D1120" s="162"/>
    </row>
    <row r="1121" spans="3:4" x14ac:dyDescent="0.25">
      <c r="C1121" s="162"/>
      <c r="D1121" s="162"/>
    </row>
    <row r="1122" spans="3:4" x14ac:dyDescent="0.25">
      <c r="C1122" s="162"/>
      <c r="D1122" s="162"/>
    </row>
    <row r="1123" spans="3:4" x14ac:dyDescent="0.25">
      <c r="C1123" s="162"/>
      <c r="D1123" s="162"/>
    </row>
    <row r="1124" spans="3:4" x14ac:dyDescent="0.25">
      <c r="C1124" s="162"/>
      <c r="D1124" s="162"/>
    </row>
    <row r="1125" spans="3:4" x14ac:dyDescent="0.25">
      <c r="C1125" s="162"/>
      <c r="D1125" s="162"/>
    </row>
    <row r="1126" spans="3:4" x14ac:dyDescent="0.25">
      <c r="C1126" s="162"/>
      <c r="D1126" s="162"/>
    </row>
    <row r="1127" spans="3:4" x14ac:dyDescent="0.25">
      <c r="C1127" s="162"/>
      <c r="D1127" s="162"/>
    </row>
    <row r="1128" spans="3:4" x14ac:dyDescent="0.25">
      <c r="C1128" s="162"/>
      <c r="D1128" s="162"/>
    </row>
    <row r="1129" spans="3:4" x14ac:dyDescent="0.25">
      <c r="C1129" s="162"/>
      <c r="D1129" s="162"/>
    </row>
    <row r="1130" spans="3:4" x14ac:dyDescent="0.25">
      <c r="C1130" s="162"/>
      <c r="D1130" s="162"/>
    </row>
    <row r="1131" spans="3:4" x14ac:dyDescent="0.25">
      <c r="C1131" s="162"/>
      <c r="D1131" s="162"/>
    </row>
    <row r="1132" spans="3:4" x14ac:dyDescent="0.25">
      <c r="C1132" s="162"/>
      <c r="D1132" s="162"/>
    </row>
    <row r="1133" spans="3:4" x14ac:dyDescent="0.25">
      <c r="C1133" s="162"/>
      <c r="D1133" s="162"/>
    </row>
    <row r="1134" spans="3:4" x14ac:dyDescent="0.25">
      <c r="C1134" s="162"/>
      <c r="D1134" s="162"/>
    </row>
    <row r="1135" spans="3:4" x14ac:dyDescent="0.25">
      <c r="C1135" s="162"/>
      <c r="D1135" s="162"/>
    </row>
    <row r="1136" spans="3:4" x14ac:dyDescent="0.25">
      <c r="C1136" s="162"/>
      <c r="D1136" s="162"/>
    </row>
    <row r="1137" spans="3:4" x14ac:dyDescent="0.25">
      <c r="C1137" s="162"/>
      <c r="D1137" s="162"/>
    </row>
    <row r="1138" spans="3:4" x14ac:dyDescent="0.25">
      <c r="C1138" s="162"/>
      <c r="D1138" s="162"/>
    </row>
    <row r="1139" spans="3:4" x14ac:dyDescent="0.25">
      <c r="C1139" s="162"/>
      <c r="D1139" s="162"/>
    </row>
    <row r="1140" spans="3:4" x14ac:dyDescent="0.25">
      <c r="C1140" s="162"/>
      <c r="D1140" s="162"/>
    </row>
    <row r="1141" spans="3:4" x14ac:dyDescent="0.25">
      <c r="C1141" s="162"/>
      <c r="D1141" s="162"/>
    </row>
    <row r="1142" spans="3:4" x14ac:dyDescent="0.25">
      <c r="C1142" s="162"/>
      <c r="D1142" s="162"/>
    </row>
    <row r="1143" spans="3:4" x14ac:dyDescent="0.25">
      <c r="C1143" s="162"/>
      <c r="D1143" s="162"/>
    </row>
    <row r="1144" spans="3:4" x14ac:dyDescent="0.25">
      <c r="C1144" s="162"/>
      <c r="D1144" s="162"/>
    </row>
    <row r="1145" spans="3:4" x14ac:dyDescent="0.25">
      <c r="C1145" s="162"/>
      <c r="D1145" s="162"/>
    </row>
    <row r="1146" spans="3:4" x14ac:dyDescent="0.25">
      <c r="C1146" s="162"/>
      <c r="D1146" s="162"/>
    </row>
    <row r="1147" spans="3:4" x14ac:dyDescent="0.25">
      <c r="C1147" s="162"/>
      <c r="D1147" s="162"/>
    </row>
    <row r="1148" spans="3:4" x14ac:dyDescent="0.25">
      <c r="C1148" s="162"/>
      <c r="D1148" s="162"/>
    </row>
    <row r="1149" spans="3:4" x14ac:dyDescent="0.25">
      <c r="C1149" s="162"/>
      <c r="D1149" s="162"/>
    </row>
    <row r="1150" spans="3:4" x14ac:dyDescent="0.25">
      <c r="C1150" s="162"/>
      <c r="D1150" s="162"/>
    </row>
    <row r="1151" spans="3:4" x14ac:dyDescent="0.25">
      <c r="C1151" s="162"/>
      <c r="D1151" s="162"/>
    </row>
    <row r="1152" spans="3:4" x14ac:dyDescent="0.25">
      <c r="C1152" s="162"/>
      <c r="D1152" s="162"/>
    </row>
    <row r="1153" spans="3:4" x14ac:dyDescent="0.25">
      <c r="C1153" s="162"/>
      <c r="D1153" s="162"/>
    </row>
    <row r="1154" spans="3:4" x14ac:dyDescent="0.25">
      <c r="C1154" s="162"/>
      <c r="D1154" s="162"/>
    </row>
    <row r="1155" spans="3:4" x14ac:dyDescent="0.25">
      <c r="C1155" s="162"/>
      <c r="D1155" s="162"/>
    </row>
    <row r="1156" spans="3:4" x14ac:dyDescent="0.25">
      <c r="C1156" s="162"/>
      <c r="D1156" s="162"/>
    </row>
    <row r="1157" spans="3:4" x14ac:dyDescent="0.25">
      <c r="C1157" s="162"/>
      <c r="D1157" s="162"/>
    </row>
    <row r="1158" spans="3:4" x14ac:dyDescent="0.25">
      <c r="C1158" s="162"/>
      <c r="D1158" s="162"/>
    </row>
    <row r="1159" spans="3:4" x14ac:dyDescent="0.25">
      <c r="C1159" s="162"/>
      <c r="D1159" s="162"/>
    </row>
    <row r="1160" spans="3:4" x14ac:dyDescent="0.25">
      <c r="C1160" s="162"/>
      <c r="D1160" s="162"/>
    </row>
    <row r="1161" spans="3:4" x14ac:dyDescent="0.25">
      <c r="C1161" s="162"/>
      <c r="D1161" s="162"/>
    </row>
    <row r="1162" spans="3:4" x14ac:dyDescent="0.25">
      <c r="C1162" s="162"/>
      <c r="D1162" s="162"/>
    </row>
    <row r="1163" spans="3:4" x14ac:dyDescent="0.25">
      <c r="C1163" s="162"/>
      <c r="D1163" s="162"/>
    </row>
    <row r="1164" spans="3:4" x14ac:dyDescent="0.25">
      <c r="C1164" s="162"/>
      <c r="D1164" s="162"/>
    </row>
    <row r="1165" spans="3:4" x14ac:dyDescent="0.25">
      <c r="C1165" s="162"/>
      <c r="D1165" s="162"/>
    </row>
    <row r="1166" spans="3:4" x14ac:dyDescent="0.25">
      <c r="C1166" s="162"/>
      <c r="D1166" s="162"/>
    </row>
    <row r="1167" spans="3:4" x14ac:dyDescent="0.25">
      <c r="C1167" s="162"/>
      <c r="D1167" s="162"/>
    </row>
    <row r="1168" spans="3:4" x14ac:dyDescent="0.25">
      <c r="C1168" s="162"/>
      <c r="D1168" s="162"/>
    </row>
    <row r="1169" spans="3:4" x14ac:dyDescent="0.25">
      <c r="C1169" s="162"/>
      <c r="D1169" s="162"/>
    </row>
    <row r="1170" spans="3:4" x14ac:dyDescent="0.25">
      <c r="C1170" s="162"/>
      <c r="D1170" s="162"/>
    </row>
    <row r="1171" spans="3:4" x14ac:dyDescent="0.25">
      <c r="C1171" s="162"/>
      <c r="D1171" s="162"/>
    </row>
    <row r="1172" spans="3:4" x14ac:dyDescent="0.25">
      <c r="C1172" s="162"/>
      <c r="D1172" s="162"/>
    </row>
    <row r="1173" spans="3:4" x14ac:dyDescent="0.25">
      <c r="C1173" s="162"/>
      <c r="D1173" s="162"/>
    </row>
    <row r="1174" spans="3:4" x14ac:dyDescent="0.25">
      <c r="C1174" s="162"/>
      <c r="D1174" s="162"/>
    </row>
    <row r="1175" spans="3:4" x14ac:dyDescent="0.25">
      <c r="C1175" s="162"/>
      <c r="D1175" s="162"/>
    </row>
    <row r="1176" spans="3:4" x14ac:dyDescent="0.25">
      <c r="C1176" s="162"/>
      <c r="D1176" s="162"/>
    </row>
    <row r="1177" spans="3:4" x14ac:dyDescent="0.25">
      <c r="C1177" s="162"/>
      <c r="D1177" s="162"/>
    </row>
    <row r="1178" spans="3:4" x14ac:dyDescent="0.25">
      <c r="C1178" s="162"/>
      <c r="D1178" s="162"/>
    </row>
    <row r="1179" spans="3:4" x14ac:dyDescent="0.25">
      <c r="C1179" s="162"/>
      <c r="D1179" s="162"/>
    </row>
    <row r="1180" spans="3:4" x14ac:dyDescent="0.25">
      <c r="C1180" s="162"/>
      <c r="D1180" s="162"/>
    </row>
    <row r="1181" spans="3:4" x14ac:dyDescent="0.25">
      <c r="C1181" s="162"/>
      <c r="D1181" s="162"/>
    </row>
    <row r="1182" spans="3:4" x14ac:dyDescent="0.25">
      <c r="C1182" s="162"/>
      <c r="D1182" s="162"/>
    </row>
    <row r="1183" spans="3:4" x14ac:dyDescent="0.25">
      <c r="C1183" s="162"/>
      <c r="D1183" s="162"/>
    </row>
    <row r="1184" spans="3:4" x14ac:dyDescent="0.25">
      <c r="C1184" s="162"/>
      <c r="D1184" s="162"/>
    </row>
    <row r="1185" spans="3:4" x14ac:dyDescent="0.25">
      <c r="C1185" s="162"/>
      <c r="D1185" s="162"/>
    </row>
    <row r="1186" spans="3:4" x14ac:dyDescent="0.25">
      <c r="C1186" s="162"/>
      <c r="D1186" s="162"/>
    </row>
    <row r="1187" spans="3:4" x14ac:dyDescent="0.25">
      <c r="C1187" s="162"/>
      <c r="D1187" s="162"/>
    </row>
    <row r="1188" spans="3:4" x14ac:dyDescent="0.25">
      <c r="C1188" s="162"/>
      <c r="D1188" s="162"/>
    </row>
    <row r="1189" spans="3:4" x14ac:dyDescent="0.25">
      <c r="C1189" s="162"/>
      <c r="D1189" s="162"/>
    </row>
    <row r="1190" spans="3:4" x14ac:dyDescent="0.25">
      <c r="C1190" s="162"/>
      <c r="D1190" s="162"/>
    </row>
    <row r="1191" spans="3:4" x14ac:dyDescent="0.25">
      <c r="C1191" s="162"/>
      <c r="D1191" s="162"/>
    </row>
    <row r="1192" spans="3:4" x14ac:dyDescent="0.25">
      <c r="C1192" s="162"/>
      <c r="D1192" s="162"/>
    </row>
    <row r="1193" spans="3:4" x14ac:dyDescent="0.25">
      <c r="C1193" s="162"/>
      <c r="D1193" s="162"/>
    </row>
    <row r="1194" spans="3:4" x14ac:dyDescent="0.25">
      <c r="C1194" s="162"/>
      <c r="D1194" s="162"/>
    </row>
    <row r="1195" spans="3:4" x14ac:dyDescent="0.25">
      <c r="C1195" s="162"/>
      <c r="D1195" s="162"/>
    </row>
    <row r="1196" spans="3:4" x14ac:dyDescent="0.25">
      <c r="C1196" s="162"/>
      <c r="D1196" s="162"/>
    </row>
    <row r="1197" spans="3:4" x14ac:dyDescent="0.25">
      <c r="C1197" s="162"/>
      <c r="D1197" s="162"/>
    </row>
    <row r="1198" spans="3:4" x14ac:dyDescent="0.25">
      <c r="C1198" s="162"/>
      <c r="D1198" s="162"/>
    </row>
    <row r="1199" spans="3:4" x14ac:dyDescent="0.25">
      <c r="C1199" s="162"/>
      <c r="D1199" s="162"/>
    </row>
    <row r="1200" spans="3:4" x14ac:dyDescent="0.25">
      <c r="C1200" s="162"/>
      <c r="D1200" s="162"/>
    </row>
    <row r="1201" spans="3:4" x14ac:dyDescent="0.25">
      <c r="C1201" s="162"/>
      <c r="D1201" s="162"/>
    </row>
    <row r="1202" spans="3:4" x14ac:dyDescent="0.25">
      <c r="C1202" s="162"/>
      <c r="D1202" s="162"/>
    </row>
    <row r="1203" spans="3:4" x14ac:dyDescent="0.25">
      <c r="C1203" s="162"/>
      <c r="D1203" s="162"/>
    </row>
    <row r="1204" spans="3:4" x14ac:dyDescent="0.25">
      <c r="C1204" s="162"/>
      <c r="D1204" s="162"/>
    </row>
    <row r="1205" spans="3:4" x14ac:dyDescent="0.25">
      <c r="C1205" s="162"/>
      <c r="D1205" s="162"/>
    </row>
    <row r="1206" spans="3:4" x14ac:dyDescent="0.25">
      <c r="C1206" s="162"/>
      <c r="D1206" s="162"/>
    </row>
    <row r="1207" spans="3:4" x14ac:dyDescent="0.25">
      <c r="C1207" s="162"/>
      <c r="D1207" s="162"/>
    </row>
    <row r="1208" spans="3:4" x14ac:dyDescent="0.25">
      <c r="C1208" s="162"/>
      <c r="D1208" s="162"/>
    </row>
    <row r="1209" spans="3:4" x14ac:dyDescent="0.25">
      <c r="C1209" s="162"/>
      <c r="D1209" s="162"/>
    </row>
    <row r="1210" spans="3:4" x14ac:dyDescent="0.25">
      <c r="C1210" s="162"/>
      <c r="D1210" s="162"/>
    </row>
    <row r="1211" spans="3:4" x14ac:dyDescent="0.25">
      <c r="C1211" s="162"/>
      <c r="D1211" s="162"/>
    </row>
    <row r="1212" spans="3:4" x14ac:dyDescent="0.25">
      <c r="C1212" s="162"/>
      <c r="D1212" s="162"/>
    </row>
    <row r="1213" spans="3:4" x14ac:dyDescent="0.25">
      <c r="C1213" s="162"/>
      <c r="D1213" s="162"/>
    </row>
    <row r="1214" spans="3:4" x14ac:dyDescent="0.25">
      <c r="C1214" s="162"/>
      <c r="D1214" s="162"/>
    </row>
    <row r="1215" spans="3:4" x14ac:dyDescent="0.25">
      <c r="C1215" s="162"/>
      <c r="D1215" s="162"/>
    </row>
    <row r="1216" spans="3:4" x14ac:dyDescent="0.25">
      <c r="C1216" s="162"/>
      <c r="D1216" s="162"/>
    </row>
    <row r="1217" spans="3:4" x14ac:dyDescent="0.25">
      <c r="C1217" s="162"/>
      <c r="D1217" s="162"/>
    </row>
    <row r="1218" spans="3:4" x14ac:dyDescent="0.25">
      <c r="C1218" s="162"/>
      <c r="D1218" s="162"/>
    </row>
    <row r="1219" spans="3:4" x14ac:dyDescent="0.25">
      <c r="C1219" s="162"/>
      <c r="D1219" s="162"/>
    </row>
    <row r="1220" spans="3:4" x14ac:dyDescent="0.25">
      <c r="C1220" s="162"/>
      <c r="D1220" s="162"/>
    </row>
    <row r="1221" spans="3:4" x14ac:dyDescent="0.25">
      <c r="C1221" s="162"/>
      <c r="D1221" s="162"/>
    </row>
    <row r="1222" spans="3:4" x14ac:dyDescent="0.25">
      <c r="C1222" s="162"/>
      <c r="D1222" s="162"/>
    </row>
    <row r="1223" spans="3:4" x14ac:dyDescent="0.25">
      <c r="C1223" s="162"/>
      <c r="D1223" s="162"/>
    </row>
    <row r="1224" spans="3:4" x14ac:dyDescent="0.25">
      <c r="C1224" s="162"/>
      <c r="D1224" s="162"/>
    </row>
    <row r="1225" spans="3:4" x14ac:dyDescent="0.25">
      <c r="C1225" s="162"/>
      <c r="D1225" s="162"/>
    </row>
    <row r="1226" spans="3:4" x14ac:dyDescent="0.25">
      <c r="C1226" s="162"/>
      <c r="D1226" s="162"/>
    </row>
    <row r="1227" spans="3:4" x14ac:dyDescent="0.25">
      <c r="C1227" s="162"/>
      <c r="D1227" s="162"/>
    </row>
    <row r="1228" spans="3:4" x14ac:dyDescent="0.25">
      <c r="C1228" s="162"/>
      <c r="D1228" s="162"/>
    </row>
    <row r="1229" spans="3:4" x14ac:dyDescent="0.25">
      <c r="C1229" s="162"/>
      <c r="D1229" s="162"/>
    </row>
    <row r="1230" spans="3:4" x14ac:dyDescent="0.25">
      <c r="C1230" s="162"/>
      <c r="D1230" s="162"/>
    </row>
    <row r="1231" spans="3:4" x14ac:dyDescent="0.25">
      <c r="C1231" s="162"/>
      <c r="D1231" s="162"/>
    </row>
    <row r="1232" spans="3:4" x14ac:dyDescent="0.25">
      <c r="C1232" s="162"/>
      <c r="D1232" s="162"/>
    </row>
    <row r="1233" spans="3:4" x14ac:dyDescent="0.25">
      <c r="C1233" s="162"/>
      <c r="D1233" s="162"/>
    </row>
    <row r="1234" spans="3:4" x14ac:dyDescent="0.25">
      <c r="C1234" s="162"/>
      <c r="D1234" s="162"/>
    </row>
    <row r="1235" spans="3:4" x14ac:dyDescent="0.25">
      <c r="C1235" s="162"/>
      <c r="D1235" s="162"/>
    </row>
    <row r="1236" spans="3:4" x14ac:dyDescent="0.25">
      <c r="C1236" s="162"/>
      <c r="D1236" s="162"/>
    </row>
    <row r="1237" spans="3:4" x14ac:dyDescent="0.25">
      <c r="C1237" s="162"/>
      <c r="D1237" s="162"/>
    </row>
    <row r="1238" spans="3:4" x14ac:dyDescent="0.25">
      <c r="C1238" s="162"/>
      <c r="D1238" s="162"/>
    </row>
    <row r="1239" spans="3:4" x14ac:dyDescent="0.25">
      <c r="C1239" s="162"/>
      <c r="D1239" s="162"/>
    </row>
    <row r="1240" spans="3:4" x14ac:dyDescent="0.25">
      <c r="C1240" s="162"/>
      <c r="D1240" s="162"/>
    </row>
    <row r="1241" spans="3:4" x14ac:dyDescent="0.25">
      <c r="C1241" s="162"/>
      <c r="D1241" s="162"/>
    </row>
    <row r="1242" spans="3:4" x14ac:dyDescent="0.25">
      <c r="C1242" s="162"/>
      <c r="D1242" s="162"/>
    </row>
    <row r="1243" spans="3:4" x14ac:dyDescent="0.25">
      <c r="C1243" s="162"/>
      <c r="D1243" s="162"/>
    </row>
    <row r="1244" spans="3:4" x14ac:dyDescent="0.25">
      <c r="C1244" s="162"/>
      <c r="D1244" s="162"/>
    </row>
    <row r="1245" spans="3:4" x14ac:dyDescent="0.25">
      <c r="C1245" s="162"/>
      <c r="D1245" s="162"/>
    </row>
    <row r="1246" spans="3:4" x14ac:dyDescent="0.25">
      <c r="C1246" s="162"/>
      <c r="D1246" s="162"/>
    </row>
    <row r="1247" spans="3:4" x14ac:dyDescent="0.25">
      <c r="C1247" s="162"/>
      <c r="D1247" s="162"/>
    </row>
    <row r="1248" spans="3:4" x14ac:dyDescent="0.25">
      <c r="C1248" s="162"/>
      <c r="D1248" s="162"/>
    </row>
    <row r="1249" spans="3:4" x14ac:dyDescent="0.25">
      <c r="C1249" s="162"/>
      <c r="D1249" s="162"/>
    </row>
    <row r="1250" spans="3:4" x14ac:dyDescent="0.25">
      <c r="C1250" s="162"/>
      <c r="D1250" s="162"/>
    </row>
    <row r="1251" spans="3:4" x14ac:dyDescent="0.25">
      <c r="C1251" s="162"/>
      <c r="D1251" s="162"/>
    </row>
    <row r="1252" spans="3:4" x14ac:dyDescent="0.25">
      <c r="C1252" s="162"/>
      <c r="D1252" s="162"/>
    </row>
    <row r="1253" spans="3:4" x14ac:dyDescent="0.25">
      <c r="C1253" s="162"/>
      <c r="D1253" s="162"/>
    </row>
    <row r="1254" spans="3:4" x14ac:dyDescent="0.25">
      <c r="C1254" s="162"/>
      <c r="D1254" s="162"/>
    </row>
    <row r="1255" spans="3:4" x14ac:dyDescent="0.25">
      <c r="C1255" s="162"/>
      <c r="D1255" s="162"/>
    </row>
    <row r="1256" spans="3:4" x14ac:dyDescent="0.25">
      <c r="C1256" s="162"/>
      <c r="D1256" s="162"/>
    </row>
    <row r="1257" spans="3:4" x14ac:dyDescent="0.25">
      <c r="C1257" s="162"/>
      <c r="D1257" s="162"/>
    </row>
    <row r="1258" spans="3:4" x14ac:dyDescent="0.25">
      <c r="C1258" s="162"/>
      <c r="D1258" s="162"/>
    </row>
    <row r="1259" spans="3:4" x14ac:dyDescent="0.25">
      <c r="C1259" s="162"/>
      <c r="D1259" s="162"/>
    </row>
    <row r="1260" spans="3:4" x14ac:dyDescent="0.25">
      <c r="C1260" s="162"/>
      <c r="D1260" s="162"/>
    </row>
    <row r="1261" spans="3:4" x14ac:dyDescent="0.25">
      <c r="C1261" s="162"/>
      <c r="D1261" s="162"/>
    </row>
    <row r="1262" spans="3:4" x14ac:dyDescent="0.25">
      <c r="C1262" s="162"/>
      <c r="D1262" s="162"/>
    </row>
    <row r="1263" spans="3:4" x14ac:dyDescent="0.25">
      <c r="C1263" s="162"/>
      <c r="D1263" s="162"/>
    </row>
    <row r="1264" spans="3:4" x14ac:dyDescent="0.25">
      <c r="C1264" s="162"/>
      <c r="D1264" s="162"/>
    </row>
    <row r="1265" spans="3:4" x14ac:dyDescent="0.25">
      <c r="C1265" s="162"/>
      <c r="D1265" s="162"/>
    </row>
    <row r="1266" spans="3:4" x14ac:dyDescent="0.25">
      <c r="C1266" s="162"/>
      <c r="D1266" s="162"/>
    </row>
    <row r="1267" spans="3:4" x14ac:dyDescent="0.25">
      <c r="C1267" s="162"/>
      <c r="D1267" s="162"/>
    </row>
    <row r="1268" spans="3:4" x14ac:dyDescent="0.25">
      <c r="C1268" s="162"/>
      <c r="D1268" s="162"/>
    </row>
    <row r="1269" spans="3:4" x14ac:dyDescent="0.25">
      <c r="C1269" s="162"/>
      <c r="D1269" s="162"/>
    </row>
    <row r="1270" spans="3:4" x14ac:dyDescent="0.25">
      <c r="C1270" s="162"/>
      <c r="D1270" s="162"/>
    </row>
    <row r="1271" spans="3:4" x14ac:dyDescent="0.25">
      <c r="C1271" s="162"/>
      <c r="D1271" s="162"/>
    </row>
    <row r="1272" spans="3:4" x14ac:dyDescent="0.25">
      <c r="C1272" s="162"/>
      <c r="D1272" s="162"/>
    </row>
    <row r="1273" spans="3:4" x14ac:dyDescent="0.25">
      <c r="C1273" s="162"/>
      <c r="D1273" s="162"/>
    </row>
    <row r="1274" spans="3:4" x14ac:dyDescent="0.25">
      <c r="C1274" s="162"/>
      <c r="D1274" s="162"/>
    </row>
    <row r="1275" spans="3:4" x14ac:dyDescent="0.25">
      <c r="C1275" s="162"/>
      <c r="D1275" s="162"/>
    </row>
    <row r="1276" spans="3:4" x14ac:dyDescent="0.25">
      <c r="C1276" s="162"/>
      <c r="D1276" s="162"/>
    </row>
    <row r="1277" spans="3:4" x14ac:dyDescent="0.25">
      <c r="C1277" s="162"/>
      <c r="D1277" s="162"/>
    </row>
    <row r="1278" spans="3:4" x14ac:dyDescent="0.25">
      <c r="C1278" s="162"/>
      <c r="D1278" s="162"/>
    </row>
    <row r="1279" spans="3:4" x14ac:dyDescent="0.25">
      <c r="C1279" s="162"/>
      <c r="D1279" s="162"/>
    </row>
    <row r="1280" spans="3:4" x14ac:dyDescent="0.25">
      <c r="C1280" s="162"/>
      <c r="D1280" s="162"/>
    </row>
    <row r="1281" spans="3:4" x14ac:dyDescent="0.25">
      <c r="C1281" s="162"/>
      <c r="D1281" s="162"/>
    </row>
    <row r="1282" spans="3:4" x14ac:dyDescent="0.25">
      <c r="C1282" s="162"/>
      <c r="D1282" s="162"/>
    </row>
    <row r="1283" spans="3:4" x14ac:dyDescent="0.25">
      <c r="C1283" s="162"/>
      <c r="D1283" s="162"/>
    </row>
    <row r="1284" spans="3:4" x14ac:dyDescent="0.25">
      <c r="C1284" s="162"/>
      <c r="D1284" s="162"/>
    </row>
    <row r="1285" spans="3:4" x14ac:dyDescent="0.25">
      <c r="C1285" s="162"/>
      <c r="D1285" s="162"/>
    </row>
    <row r="1286" spans="3:4" x14ac:dyDescent="0.25">
      <c r="C1286" s="162"/>
      <c r="D1286" s="162"/>
    </row>
    <row r="1287" spans="3:4" x14ac:dyDescent="0.25">
      <c r="C1287" s="162"/>
      <c r="D1287" s="162"/>
    </row>
    <row r="1288" spans="3:4" x14ac:dyDescent="0.25">
      <c r="C1288" s="162"/>
      <c r="D1288" s="162"/>
    </row>
    <row r="1289" spans="3:4" x14ac:dyDescent="0.25">
      <c r="C1289" s="162"/>
      <c r="D1289" s="162"/>
    </row>
    <row r="1290" spans="3:4" x14ac:dyDescent="0.25">
      <c r="C1290" s="162"/>
      <c r="D1290" s="162"/>
    </row>
    <row r="1291" spans="3:4" x14ac:dyDescent="0.25">
      <c r="C1291" s="162"/>
      <c r="D1291" s="162"/>
    </row>
    <row r="1292" spans="3:4" x14ac:dyDescent="0.25">
      <c r="C1292" s="162"/>
      <c r="D1292" s="162"/>
    </row>
    <row r="1293" spans="3:4" x14ac:dyDescent="0.25">
      <c r="C1293" s="162"/>
      <c r="D1293" s="162"/>
    </row>
    <row r="1294" spans="3:4" x14ac:dyDescent="0.25">
      <c r="C1294" s="162"/>
      <c r="D1294" s="162"/>
    </row>
    <row r="1295" spans="3:4" x14ac:dyDescent="0.25">
      <c r="C1295" s="162"/>
      <c r="D1295" s="162"/>
    </row>
    <row r="1296" spans="3:4" x14ac:dyDescent="0.25">
      <c r="C1296" s="162"/>
      <c r="D1296" s="162"/>
    </row>
    <row r="1297" spans="3:4" x14ac:dyDescent="0.25">
      <c r="C1297" s="162"/>
      <c r="D1297" s="162"/>
    </row>
    <row r="1298" spans="3:4" x14ac:dyDescent="0.25">
      <c r="C1298" s="162"/>
      <c r="D1298" s="162"/>
    </row>
    <row r="1299" spans="3:4" x14ac:dyDescent="0.25">
      <c r="C1299" s="162"/>
      <c r="D1299" s="162"/>
    </row>
    <row r="1300" spans="3:4" x14ac:dyDescent="0.25">
      <c r="C1300" s="162"/>
      <c r="D1300" s="162"/>
    </row>
    <row r="1301" spans="3:4" x14ac:dyDescent="0.25">
      <c r="C1301" s="162"/>
      <c r="D1301" s="162"/>
    </row>
    <row r="1302" spans="3:4" x14ac:dyDescent="0.25">
      <c r="C1302" s="162"/>
      <c r="D1302" s="162"/>
    </row>
    <row r="1303" spans="3:4" x14ac:dyDescent="0.25">
      <c r="C1303" s="162"/>
      <c r="D1303" s="162"/>
    </row>
    <row r="1304" spans="3:4" x14ac:dyDescent="0.25">
      <c r="C1304" s="162"/>
      <c r="D1304" s="162"/>
    </row>
    <row r="1305" spans="3:4" x14ac:dyDescent="0.25">
      <c r="C1305" s="162"/>
      <c r="D1305" s="162"/>
    </row>
    <row r="1306" spans="3:4" x14ac:dyDescent="0.25">
      <c r="C1306" s="162"/>
      <c r="D1306" s="162"/>
    </row>
    <row r="1307" spans="3:4" x14ac:dyDescent="0.25">
      <c r="C1307" s="162"/>
      <c r="D1307" s="162"/>
    </row>
    <row r="1308" spans="3:4" x14ac:dyDescent="0.25">
      <c r="C1308" s="162"/>
      <c r="D1308" s="162"/>
    </row>
    <row r="1309" spans="3:4" x14ac:dyDescent="0.25">
      <c r="C1309" s="162"/>
      <c r="D1309" s="162"/>
    </row>
    <row r="1310" spans="3:4" x14ac:dyDescent="0.25">
      <c r="C1310" s="162"/>
      <c r="D1310" s="162"/>
    </row>
    <row r="1311" spans="3:4" x14ac:dyDescent="0.25">
      <c r="C1311" s="162"/>
      <c r="D1311" s="162"/>
    </row>
    <row r="1312" spans="3:4" x14ac:dyDescent="0.25">
      <c r="C1312" s="162"/>
      <c r="D1312" s="162"/>
    </row>
    <row r="1313" spans="3:4" x14ac:dyDescent="0.25">
      <c r="C1313" s="162"/>
      <c r="D1313" s="162"/>
    </row>
    <row r="1314" spans="3:4" x14ac:dyDescent="0.25">
      <c r="C1314" s="162"/>
      <c r="D1314" s="162"/>
    </row>
    <row r="1315" spans="3:4" x14ac:dyDescent="0.25">
      <c r="C1315" s="162"/>
      <c r="D1315" s="162"/>
    </row>
    <row r="1316" spans="3:4" x14ac:dyDescent="0.25">
      <c r="C1316" s="162"/>
      <c r="D1316" s="162"/>
    </row>
    <row r="1317" spans="3:4" x14ac:dyDescent="0.25">
      <c r="C1317" s="162"/>
      <c r="D1317" s="162"/>
    </row>
    <row r="1318" spans="3:4" x14ac:dyDescent="0.25">
      <c r="C1318" s="162"/>
      <c r="D1318" s="162"/>
    </row>
    <row r="1319" spans="3:4" x14ac:dyDescent="0.25">
      <c r="C1319" s="162"/>
      <c r="D1319" s="162"/>
    </row>
    <row r="1320" spans="3:4" x14ac:dyDescent="0.25">
      <c r="C1320" s="162"/>
      <c r="D1320" s="162"/>
    </row>
    <row r="1321" spans="3:4" x14ac:dyDescent="0.25">
      <c r="C1321" s="162"/>
      <c r="D1321" s="162"/>
    </row>
    <row r="1322" spans="3:4" x14ac:dyDescent="0.25">
      <c r="C1322" s="162"/>
      <c r="D1322" s="162"/>
    </row>
    <row r="1323" spans="3:4" x14ac:dyDescent="0.25">
      <c r="C1323" s="162"/>
      <c r="D1323" s="162"/>
    </row>
    <row r="1324" spans="3:4" x14ac:dyDescent="0.25">
      <c r="C1324" s="162"/>
      <c r="D1324" s="162"/>
    </row>
    <row r="1325" spans="3:4" x14ac:dyDescent="0.25">
      <c r="C1325" s="162"/>
      <c r="D1325" s="162"/>
    </row>
    <row r="1326" spans="3:4" x14ac:dyDescent="0.25">
      <c r="C1326" s="162"/>
      <c r="D1326" s="162"/>
    </row>
    <row r="1327" spans="3:4" x14ac:dyDescent="0.25">
      <c r="C1327" s="162"/>
      <c r="D1327" s="162"/>
    </row>
    <row r="1328" spans="3:4" x14ac:dyDescent="0.25">
      <c r="C1328" s="162"/>
      <c r="D1328" s="162"/>
    </row>
    <row r="1329" spans="3:4" x14ac:dyDescent="0.25">
      <c r="C1329" s="162"/>
      <c r="D1329" s="162"/>
    </row>
    <row r="1330" spans="3:4" x14ac:dyDescent="0.25">
      <c r="C1330" s="162"/>
      <c r="D1330" s="162"/>
    </row>
    <row r="1331" spans="3:4" x14ac:dyDescent="0.25">
      <c r="C1331" s="162"/>
      <c r="D1331" s="162"/>
    </row>
    <row r="1332" spans="3:4" x14ac:dyDescent="0.25">
      <c r="C1332" s="162"/>
      <c r="D1332" s="162"/>
    </row>
    <row r="1333" spans="3:4" x14ac:dyDescent="0.25">
      <c r="C1333" s="162"/>
      <c r="D1333" s="162"/>
    </row>
    <row r="1334" spans="3:4" x14ac:dyDescent="0.25">
      <c r="C1334" s="162"/>
      <c r="D1334" s="162"/>
    </row>
    <row r="1335" spans="3:4" x14ac:dyDescent="0.25">
      <c r="C1335" s="162"/>
      <c r="D1335" s="162"/>
    </row>
    <row r="1336" spans="3:4" x14ac:dyDescent="0.25">
      <c r="C1336" s="162"/>
      <c r="D1336" s="162"/>
    </row>
    <row r="1337" spans="3:4" x14ac:dyDescent="0.25">
      <c r="C1337" s="162"/>
      <c r="D1337" s="162"/>
    </row>
    <row r="1338" spans="3:4" x14ac:dyDescent="0.25">
      <c r="C1338" s="162"/>
      <c r="D1338" s="162"/>
    </row>
    <row r="1339" spans="3:4" x14ac:dyDescent="0.25">
      <c r="C1339" s="162"/>
      <c r="D1339" s="162"/>
    </row>
    <row r="1340" spans="3:4" x14ac:dyDescent="0.25">
      <c r="C1340" s="162"/>
      <c r="D1340" s="162"/>
    </row>
    <row r="1341" spans="3:4" x14ac:dyDescent="0.25">
      <c r="C1341" s="162"/>
      <c r="D1341" s="162"/>
    </row>
    <row r="1342" spans="3:4" x14ac:dyDescent="0.25">
      <c r="C1342" s="162"/>
      <c r="D1342" s="162"/>
    </row>
    <row r="1343" spans="3:4" x14ac:dyDescent="0.25">
      <c r="C1343" s="162"/>
      <c r="D1343" s="162"/>
    </row>
    <row r="1344" spans="3:4" x14ac:dyDescent="0.25">
      <c r="C1344" s="162"/>
      <c r="D1344" s="162"/>
    </row>
    <row r="1345" spans="3:4" x14ac:dyDescent="0.25">
      <c r="C1345" s="162"/>
      <c r="D1345" s="162"/>
    </row>
    <row r="1346" spans="3:4" x14ac:dyDescent="0.25">
      <c r="C1346" s="162"/>
      <c r="D1346" s="162"/>
    </row>
    <row r="1347" spans="3:4" x14ac:dyDescent="0.25">
      <c r="C1347" s="162"/>
      <c r="D1347" s="162"/>
    </row>
    <row r="1348" spans="3:4" x14ac:dyDescent="0.25">
      <c r="C1348" s="162"/>
      <c r="D1348" s="162"/>
    </row>
    <row r="1349" spans="3:4" x14ac:dyDescent="0.25">
      <c r="C1349" s="162"/>
      <c r="D1349" s="162"/>
    </row>
    <row r="1350" spans="3:4" x14ac:dyDescent="0.25">
      <c r="C1350" s="162"/>
      <c r="D1350" s="162"/>
    </row>
    <row r="1351" spans="3:4" x14ac:dyDescent="0.25">
      <c r="C1351" s="162"/>
      <c r="D1351" s="162"/>
    </row>
    <row r="1352" spans="3:4" x14ac:dyDescent="0.25">
      <c r="C1352" s="162"/>
      <c r="D1352" s="162"/>
    </row>
    <row r="1353" spans="3:4" x14ac:dyDescent="0.25">
      <c r="C1353" s="162"/>
      <c r="D1353" s="162"/>
    </row>
    <row r="1354" spans="3:4" x14ac:dyDescent="0.25">
      <c r="C1354" s="162"/>
      <c r="D1354" s="162"/>
    </row>
    <row r="1355" spans="3:4" x14ac:dyDescent="0.25">
      <c r="C1355" s="162"/>
      <c r="D1355" s="162"/>
    </row>
    <row r="1356" spans="3:4" x14ac:dyDescent="0.25">
      <c r="C1356" s="162"/>
      <c r="D1356" s="162"/>
    </row>
    <row r="1357" spans="3:4" x14ac:dyDescent="0.25">
      <c r="C1357" s="162"/>
      <c r="D1357" s="162"/>
    </row>
    <row r="1358" spans="3:4" x14ac:dyDescent="0.25">
      <c r="C1358" s="162"/>
      <c r="D1358" s="162"/>
    </row>
    <row r="1359" spans="3:4" x14ac:dyDescent="0.25">
      <c r="C1359" s="162"/>
      <c r="D1359" s="162"/>
    </row>
    <row r="1360" spans="3:4" x14ac:dyDescent="0.25">
      <c r="C1360" s="162"/>
      <c r="D1360" s="162"/>
    </row>
    <row r="1361" spans="3:4" x14ac:dyDescent="0.25">
      <c r="C1361" s="162"/>
      <c r="D1361" s="162"/>
    </row>
    <row r="1362" spans="3:4" x14ac:dyDescent="0.25">
      <c r="C1362" s="162"/>
      <c r="D1362" s="162"/>
    </row>
    <row r="1363" spans="3:4" x14ac:dyDescent="0.25">
      <c r="C1363" s="162"/>
      <c r="D1363" s="162"/>
    </row>
    <row r="1364" spans="3:4" x14ac:dyDescent="0.25">
      <c r="C1364" s="162"/>
      <c r="D1364" s="162"/>
    </row>
    <row r="1365" spans="3:4" x14ac:dyDescent="0.25">
      <c r="C1365" s="162"/>
      <c r="D1365" s="162"/>
    </row>
    <row r="1366" spans="3:4" x14ac:dyDescent="0.25">
      <c r="C1366" s="162"/>
      <c r="D1366" s="162"/>
    </row>
    <row r="1367" spans="3:4" x14ac:dyDescent="0.25">
      <c r="C1367" s="162"/>
      <c r="D1367" s="162"/>
    </row>
    <row r="1368" spans="3:4" x14ac:dyDescent="0.25">
      <c r="C1368" s="162"/>
      <c r="D1368" s="162"/>
    </row>
    <row r="1369" spans="3:4" x14ac:dyDescent="0.25">
      <c r="C1369" s="162"/>
      <c r="D1369" s="162"/>
    </row>
    <row r="1370" spans="3:4" x14ac:dyDescent="0.25">
      <c r="C1370" s="162"/>
      <c r="D1370" s="162"/>
    </row>
    <row r="1371" spans="3:4" x14ac:dyDescent="0.25">
      <c r="C1371" s="162"/>
      <c r="D1371" s="162"/>
    </row>
    <row r="1372" spans="3:4" x14ac:dyDescent="0.25">
      <c r="C1372" s="162"/>
      <c r="D1372" s="162"/>
    </row>
    <row r="1373" spans="3:4" x14ac:dyDescent="0.25">
      <c r="C1373" s="162"/>
      <c r="D1373" s="162"/>
    </row>
    <row r="1374" spans="3:4" x14ac:dyDescent="0.25">
      <c r="C1374" s="162"/>
      <c r="D1374" s="162"/>
    </row>
    <row r="1375" spans="3:4" x14ac:dyDescent="0.25">
      <c r="C1375" s="162"/>
      <c r="D1375" s="162"/>
    </row>
    <row r="1376" spans="3:4" x14ac:dyDescent="0.25">
      <c r="C1376" s="162"/>
      <c r="D1376" s="162"/>
    </row>
    <row r="1377" spans="3:4" x14ac:dyDescent="0.25">
      <c r="C1377" s="162"/>
      <c r="D1377" s="162"/>
    </row>
    <row r="1378" spans="3:4" x14ac:dyDescent="0.25">
      <c r="C1378" s="162"/>
      <c r="D1378" s="162"/>
    </row>
    <row r="1379" spans="3:4" x14ac:dyDescent="0.25">
      <c r="C1379" s="162"/>
      <c r="D1379" s="162"/>
    </row>
    <row r="1380" spans="3:4" x14ac:dyDescent="0.25">
      <c r="C1380" s="162"/>
      <c r="D1380" s="162"/>
    </row>
    <row r="1381" spans="3:4" x14ac:dyDescent="0.25">
      <c r="C1381" s="162"/>
      <c r="D1381" s="162"/>
    </row>
    <row r="1382" spans="3:4" x14ac:dyDescent="0.25">
      <c r="C1382" s="162"/>
      <c r="D1382" s="162"/>
    </row>
    <row r="1383" spans="3:4" x14ac:dyDescent="0.25">
      <c r="C1383" s="162"/>
      <c r="D1383" s="162"/>
    </row>
    <row r="1384" spans="3:4" x14ac:dyDescent="0.25">
      <c r="C1384" s="162"/>
      <c r="D1384" s="162"/>
    </row>
    <row r="1385" spans="3:4" x14ac:dyDescent="0.25">
      <c r="C1385" s="162"/>
      <c r="D1385" s="162"/>
    </row>
    <row r="1386" spans="3:4" x14ac:dyDescent="0.25">
      <c r="C1386" s="162"/>
      <c r="D1386" s="162"/>
    </row>
    <row r="1387" spans="3:4" x14ac:dyDescent="0.25">
      <c r="C1387" s="162"/>
      <c r="D1387" s="162"/>
    </row>
    <row r="1388" spans="3:4" x14ac:dyDescent="0.25">
      <c r="C1388" s="162"/>
      <c r="D1388" s="162"/>
    </row>
    <row r="1389" spans="3:4" x14ac:dyDescent="0.25">
      <c r="C1389" s="162"/>
      <c r="D1389" s="162"/>
    </row>
    <row r="1390" spans="3:4" x14ac:dyDescent="0.25">
      <c r="C1390" s="162"/>
      <c r="D1390" s="162"/>
    </row>
    <row r="1391" spans="3:4" x14ac:dyDescent="0.25">
      <c r="C1391" s="162"/>
      <c r="D1391" s="162"/>
    </row>
    <row r="1392" spans="3:4" x14ac:dyDescent="0.25">
      <c r="C1392" s="162"/>
      <c r="D1392" s="162"/>
    </row>
    <row r="1393" spans="3:4" x14ac:dyDescent="0.25">
      <c r="C1393" s="162"/>
      <c r="D1393" s="162"/>
    </row>
    <row r="1394" spans="3:4" x14ac:dyDescent="0.25">
      <c r="C1394" s="162"/>
      <c r="D1394" s="162"/>
    </row>
    <row r="1395" spans="3:4" x14ac:dyDescent="0.25">
      <c r="C1395" s="162"/>
      <c r="D1395" s="162"/>
    </row>
    <row r="1396" spans="3:4" x14ac:dyDescent="0.25">
      <c r="C1396" s="162"/>
      <c r="D1396" s="162"/>
    </row>
    <row r="1397" spans="3:4" x14ac:dyDescent="0.25">
      <c r="C1397" s="162"/>
      <c r="D1397" s="162"/>
    </row>
    <row r="1398" spans="3:4" x14ac:dyDescent="0.25">
      <c r="C1398" s="162"/>
      <c r="D1398" s="162"/>
    </row>
    <row r="1399" spans="3:4" x14ac:dyDescent="0.25">
      <c r="C1399" s="162"/>
      <c r="D1399" s="162"/>
    </row>
    <row r="1400" spans="3:4" x14ac:dyDescent="0.25">
      <c r="C1400" s="162"/>
      <c r="D1400" s="162"/>
    </row>
    <row r="1401" spans="3:4" x14ac:dyDescent="0.25">
      <c r="C1401" s="162"/>
      <c r="D1401" s="162"/>
    </row>
    <row r="1402" spans="3:4" x14ac:dyDescent="0.25">
      <c r="C1402" s="162"/>
      <c r="D1402" s="162"/>
    </row>
    <row r="1403" spans="3:4" x14ac:dyDescent="0.25">
      <c r="C1403" s="162"/>
      <c r="D1403" s="162"/>
    </row>
    <row r="1404" spans="3:4" x14ac:dyDescent="0.25">
      <c r="C1404" s="162"/>
      <c r="D1404" s="162"/>
    </row>
    <row r="1405" spans="3:4" x14ac:dyDescent="0.25">
      <c r="C1405" s="162"/>
      <c r="D1405" s="162"/>
    </row>
    <row r="1406" spans="3:4" x14ac:dyDescent="0.25">
      <c r="C1406" s="162"/>
      <c r="D1406" s="162"/>
    </row>
    <row r="1407" spans="3:4" x14ac:dyDescent="0.25">
      <c r="C1407" s="162"/>
      <c r="D1407" s="162"/>
    </row>
    <row r="1408" spans="3:4" x14ac:dyDescent="0.25">
      <c r="C1408" s="162"/>
      <c r="D1408" s="162"/>
    </row>
    <row r="1409" spans="3:4" x14ac:dyDescent="0.25">
      <c r="C1409" s="162"/>
      <c r="D1409" s="162"/>
    </row>
    <row r="1410" spans="3:4" x14ac:dyDescent="0.25">
      <c r="C1410" s="162"/>
      <c r="D1410" s="162"/>
    </row>
    <row r="1411" spans="3:4" x14ac:dyDescent="0.25">
      <c r="C1411" s="162"/>
      <c r="D1411" s="162"/>
    </row>
    <row r="1412" spans="3:4" x14ac:dyDescent="0.25">
      <c r="C1412" s="162"/>
      <c r="D1412" s="162"/>
    </row>
    <row r="1413" spans="3:4" x14ac:dyDescent="0.25">
      <c r="C1413" s="162"/>
      <c r="D1413" s="162"/>
    </row>
    <row r="1414" spans="3:4" x14ac:dyDescent="0.25">
      <c r="C1414" s="162"/>
      <c r="D1414" s="162"/>
    </row>
    <row r="1415" spans="3:4" x14ac:dyDescent="0.25">
      <c r="C1415" s="162"/>
      <c r="D1415" s="162"/>
    </row>
    <row r="1416" spans="3:4" x14ac:dyDescent="0.25">
      <c r="C1416" s="162"/>
      <c r="D1416" s="162"/>
    </row>
    <row r="1417" spans="3:4" x14ac:dyDescent="0.25">
      <c r="C1417" s="162"/>
      <c r="D1417" s="162"/>
    </row>
    <row r="1418" spans="3:4" x14ac:dyDescent="0.25">
      <c r="C1418" s="162"/>
      <c r="D1418" s="162"/>
    </row>
    <row r="1419" spans="3:4" x14ac:dyDescent="0.25">
      <c r="C1419" s="162"/>
      <c r="D1419" s="162"/>
    </row>
    <row r="1420" spans="3:4" x14ac:dyDescent="0.25">
      <c r="C1420" s="162"/>
      <c r="D1420" s="162"/>
    </row>
    <row r="1421" spans="3:4" x14ac:dyDescent="0.25">
      <c r="C1421" s="162"/>
      <c r="D1421" s="162"/>
    </row>
    <row r="1422" spans="3:4" x14ac:dyDescent="0.25">
      <c r="C1422" s="162"/>
      <c r="D1422" s="162"/>
    </row>
    <row r="1423" spans="3:4" x14ac:dyDescent="0.25">
      <c r="C1423" s="162"/>
      <c r="D1423" s="162"/>
    </row>
    <row r="1424" spans="3:4" x14ac:dyDescent="0.25">
      <c r="C1424" s="162"/>
      <c r="D1424" s="162"/>
    </row>
    <row r="1425" spans="3:4" x14ac:dyDescent="0.25">
      <c r="C1425" s="162"/>
      <c r="D1425" s="162"/>
    </row>
    <row r="1426" spans="3:4" x14ac:dyDescent="0.25">
      <c r="C1426" s="162"/>
      <c r="D1426" s="162"/>
    </row>
    <row r="1427" spans="3:4" x14ac:dyDescent="0.25">
      <c r="C1427" s="162"/>
      <c r="D1427" s="162"/>
    </row>
    <row r="1428" spans="3:4" x14ac:dyDescent="0.25">
      <c r="C1428" s="162"/>
      <c r="D1428" s="162"/>
    </row>
    <row r="1429" spans="3:4" x14ac:dyDescent="0.25">
      <c r="C1429" s="162"/>
      <c r="D1429" s="162"/>
    </row>
    <row r="1430" spans="3:4" x14ac:dyDescent="0.25">
      <c r="C1430" s="162"/>
      <c r="D1430" s="162"/>
    </row>
    <row r="1431" spans="3:4" x14ac:dyDescent="0.25">
      <c r="C1431" s="162"/>
      <c r="D1431" s="162"/>
    </row>
    <row r="1432" spans="3:4" x14ac:dyDescent="0.25">
      <c r="C1432" s="162"/>
      <c r="D1432" s="162"/>
    </row>
    <row r="1433" spans="3:4" x14ac:dyDescent="0.25">
      <c r="C1433" s="162"/>
      <c r="D1433" s="162"/>
    </row>
    <row r="1434" spans="3:4" x14ac:dyDescent="0.25">
      <c r="C1434" s="162"/>
      <c r="D1434" s="162"/>
    </row>
    <row r="1435" spans="3:4" x14ac:dyDescent="0.25">
      <c r="C1435" s="162"/>
      <c r="D1435" s="162"/>
    </row>
    <row r="1436" spans="3:4" x14ac:dyDescent="0.25">
      <c r="C1436" s="162"/>
      <c r="D1436" s="162"/>
    </row>
    <row r="1437" spans="3:4" x14ac:dyDescent="0.25">
      <c r="C1437" s="162"/>
      <c r="D1437" s="162"/>
    </row>
    <row r="1438" spans="3:4" x14ac:dyDescent="0.25">
      <c r="C1438" s="162"/>
      <c r="D1438" s="162"/>
    </row>
    <row r="1439" spans="3:4" x14ac:dyDescent="0.25">
      <c r="C1439" s="162"/>
      <c r="D1439" s="162"/>
    </row>
    <row r="1440" spans="3:4" x14ac:dyDescent="0.25">
      <c r="C1440" s="162"/>
      <c r="D1440" s="162"/>
    </row>
    <row r="1441" spans="3:4" x14ac:dyDescent="0.25">
      <c r="C1441" s="162"/>
      <c r="D1441" s="162"/>
    </row>
    <row r="1442" spans="3:4" x14ac:dyDescent="0.25">
      <c r="C1442" s="162"/>
      <c r="D1442" s="162"/>
    </row>
    <row r="1443" spans="3:4" x14ac:dyDescent="0.25">
      <c r="C1443" s="162"/>
      <c r="D1443" s="162"/>
    </row>
    <row r="1444" spans="3:4" x14ac:dyDescent="0.25">
      <c r="C1444" s="162"/>
      <c r="D1444" s="162"/>
    </row>
    <row r="1445" spans="3:4" x14ac:dyDescent="0.25">
      <c r="C1445" s="162"/>
      <c r="D1445" s="162"/>
    </row>
    <row r="1446" spans="3:4" x14ac:dyDescent="0.25">
      <c r="C1446" s="162"/>
      <c r="D1446" s="162"/>
    </row>
    <row r="1447" spans="3:4" x14ac:dyDescent="0.25">
      <c r="C1447" s="162"/>
      <c r="D1447" s="162"/>
    </row>
    <row r="1448" spans="3:4" x14ac:dyDescent="0.25">
      <c r="C1448" s="162"/>
      <c r="D1448" s="162"/>
    </row>
    <row r="1449" spans="3:4" x14ac:dyDescent="0.25">
      <c r="C1449" s="162"/>
      <c r="D1449" s="162"/>
    </row>
    <row r="1450" spans="3:4" x14ac:dyDescent="0.25">
      <c r="C1450" s="162"/>
      <c r="D1450" s="162"/>
    </row>
    <row r="1451" spans="3:4" x14ac:dyDescent="0.25">
      <c r="C1451" s="162"/>
      <c r="D1451" s="162"/>
    </row>
    <row r="1452" spans="3:4" x14ac:dyDescent="0.25">
      <c r="C1452" s="162"/>
      <c r="D1452" s="162"/>
    </row>
    <row r="1453" spans="3:4" x14ac:dyDescent="0.25">
      <c r="C1453" s="162"/>
      <c r="D1453" s="162"/>
    </row>
    <row r="1454" spans="3:4" x14ac:dyDescent="0.25">
      <c r="C1454" s="162"/>
      <c r="D1454" s="162"/>
    </row>
    <row r="1455" spans="3:4" x14ac:dyDescent="0.25">
      <c r="C1455" s="162"/>
      <c r="D1455" s="162"/>
    </row>
    <row r="1456" spans="3:4" x14ac:dyDescent="0.25">
      <c r="C1456" s="162"/>
      <c r="D1456" s="162"/>
    </row>
    <row r="1457" spans="3:4" x14ac:dyDescent="0.25">
      <c r="C1457" s="162"/>
      <c r="D1457" s="162"/>
    </row>
    <row r="1458" spans="3:4" x14ac:dyDescent="0.25">
      <c r="C1458" s="162"/>
      <c r="D1458" s="162"/>
    </row>
    <row r="1459" spans="3:4" x14ac:dyDescent="0.25">
      <c r="C1459" s="162"/>
      <c r="D1459" s="162"/>
    </row>
    <row r="1460" spans="3:4" x14ac:dyDescent="0.25">
      <c r="C1460" s="162"/>
      <c r="D1460" s="162"/>
    </row>
    <row r="1461" spans="3:4" x14ac:dyDescent="0.25">
      <c r="C1461" s="162"/>
      <c r="D1461" s="162"/>
    </row>
    <row r="1462" spans="3:4" x14ac:dyDescent="0.25">
      <c r="C1462" s="162"/>
      <c r="D1462" s="162"/>
    </row>
    <row r="1463" spans="3:4" x14ac:dyDescent="0.25">
      <c r="C1463" s="162"/>
      <c r="D1463" s="162"/>
    </row>
    <row r="1464" spans="3:4" x14ac:dyDescent="0.25">
      <c r="C1464" s="162"/>
      <c r="D1464" s="162"/>
    </row>
    <row r="1465" spans="3:4" x14ac:dyDescent="0.25">
      <c r="C1465" s="162"/>
      <c r="D1465" s="162"/>
    </row>
    <row r="1466" spans="3:4" x14ac:dyDescent="0.25">
      <c r="C1466" s="162"/>
      <c r="D1466" s="162"/>
    </row>
    <row r="1467" spans="3:4" x14ac:dyDescent="0.25">
      <c r="C1467" s="162"/>
      <c r="D1467" s="162"/>
    </row>
    <row r="1468" spans="3:4" x14ac:dyDescent="0.25">
      <c r="C1468" s="162"/>
      <c r="D1468" s="162"/>
    </row>
    <row r="1469" spans="3:4" x14ac:dyDescent="0.25">
      <c r="C1469" s="162"/>
      <c r="D1469" s="162"/>
    </row>
    <row r="1470" spans="3:4" x14ac:dyDescent="0.25">
      <c r="C1470" s="162"/>
      <c r="D1470" s="162"/>
    </row>
    <row r="1471" spans="3:4" x14ac:dyDescent="0.25">
      <c r="C1471" s="162"/>
      <c r="D1471" s="162"/>
    </row>
    <row r="1472" spans="3:4" x14ac:dyDescent="0.25">
      <c r="C1472" s="162"/>
      <c r="D1472" s="162"/>
    </row>
    <row r="1473" spans="3:4" x14ac:dyDescent="0.25">
      <c r="C1473" s="162"/>
      <c r="D1473" s="162"/>
    </row>
    <row r="1474" spans="3:4" x14ac:dyDescent="0.25">
      <c r="C1474" s="162"/>
      <c r="D1474" s="162"/>
    </row>
    <row r="1475" spans="3:4" x14ac:dyDescent="0.25">
      <c r="C1475" s="162"/>
      <c r="D1475" s="162"/>
    </row>
    <row r="1476" spans="3:4" x14ac:dyDescent="0.25">
      <c r="C1476" s="162"/>
      <c r="D1476" s="162"/>
    </row>
    <row r="1477" spans="3:4" x14ac:dyDescent="0.25">
      <c r="C1477" s="162"/>
      <c r="D1477" s="162"/>
    </row>
    <row r="1478" spans="3:4" x14ac:dyDescent="0.25">
      <c r="C1478" s="162"/>
      <c r="D1478" s="162"/>
    </row>
    <row r="1479" spans="3:4" x14ac:dyDescent="0.25">
      <c r="C1479" s="162"/>
      <c r="D1479" s="162"/>
    </row>
    <row r="1480" spans="3:4" x14ac:dyDescent="0.25">
      <c r="C1480" s="162"/>
      <c r="D1480" s="162"/>
    </row>
    <row r="1481" spans="3:4" x14ac:dyDescent="0.25">
      <c r="C1481" s="162"/>
      <c r="D1481" s="162"/>
    </row>
    <row r="1482" spans="3:4" x14ac:dyDescent="0.25">
      <c r="C1482" s="162"/>
      <c r="D1482" s="162"/>
    </row>
    <row r="1483" spans="3:4" x14ac:dyDescent="0.25">
      <c r="C1483" s="162"/>
      <c r="D1483" s="162"/>
    </row>
    <row r="1484" spans="3:4" x14ac:dyDescent="0.25">
      <c r="C1484" s="162"/>
      <c r="D1484" s="162"/>
    </row>
    <row r="1485" spans="3:4" x14ac:dyDescent="0.25">
      <c r="C1485" s="162"/>
      <c r="D1485" s="162"/>
    </row>
    <row r="1486" spans="3:4" x14ac:dyDescent="0.25">
      <c r="C1486" s="162"/>
      <c r="D1486" s="162"/>
    </row>
    <row r="1487" spans="3:4" x14ac:dyDescent="0.25">
      <c r="C1487" s="162"/>
      <c r="D1487" s="162"/>
    </row>
    <row r="1488" spans="3:4" x14ac:dyDescent="0.25">
      <c r="C1488" s="162"/>
      <c r="D1488" s="162"/>
    </row>
    <row r="1489" spans="3:4" x14ac:dyDescent="0.25">
      <c r="C1489" s="162"/>
      <c r="D1489" s="162"/>
    </row>
    <row r="1490" spans="3:4" x14ac:dyDescent="0.25">
      <c r="C1490" s="162"/>
      <c r="D1490" s="162"/>
    </row>
    <row r="1491" spans="3:4" x14ac:dyDescent="0.25">
      <c r="C1491" s="162"/>
      <c r="D1491" s="162"/>
    </row>
    <row r="1492" spans="3:4" x14ac:dyDescent="0.25">
      <c r="C1492" s="162"/>
      <c r="D1492" s="162"/>
    </row>
    <row r="1493" spans="3:4" x14ac:dyDescent="0.25">
      <c r="C1493" s="162"/>
      <c r="D1493" s="162"/>
    </row>
    <row r="1494" spans="3:4" x14ac:dyDescent="0.25">
      <c r="C1494" s="162"/>
      <c r="D1494" s="162"/>
    </row>
    <row r="1495" spans="3:4" x14ac:dyDescent="0.25">
      <c r="C1495" s="162"/>
      <c r="D1495" s="162"/>
    </row>
    <row r="1496" spans="3:4" x14ac:dyDescent="0.25">
      <c r="C1496" s="162"/>
      <c r="D1496" s="162"/>
    </row>
    <row r="1497" spans="3:4" x14ac:dyDescent="0.25">
      <c r="C1497" s="162"/>
      <c r="D1497" s="162"/>
    </row>
    <row r="1498" spans="3:4" x14ac:dyDescent="0.25">
      <c r="C1498" s="162"/>
      <c r="D1498" s="162"/>
    </row>
    <row r="1499" spans="3:4" x14ac:dyDescent="0.25">
      <c r="C1499" s="162"/>
      <c r="D1499" s="162"/>
    </row>
    <row r="1500" spans="3:4" x14ac:dyDescent="0.25">
      <c r="C1500" s="162"/>
      <c r="D1500" s="162"/>
    </row>
    <row r="1501" spans="3:4" x14ac:dyDescent="0.25">
      <c r="C1501" s="162"/>
      <c r="D1501" s="162"/>
    </row>
    <row r="1502" spans="3:4" x14ac:dyDescent="0.25">
      <c r="C1502" s="162"/>
      <c r="D1502" s="162"/>
    </row>
    <row r="1503" spans="3:4" x14ac:dyDescent="0.25">
      <c r="C1503" s="162"/>
      <c r="D1503" s="162"/>
    </row>
    <row r="1504" spans="3:4" x14ac:dyDescent="0.25">
      <c r="C1504" s="162"/>
      <c r="D1504" s="162"/>
    </row>
    <row r="1505" spans="3:4" x14ac:dyDescent="0.25">
      <c r="C1505" s="162"/>
      <c r="D1505" s="162"/>
    </row>
    <row r="1506" spans="3:4" x14ac:dyDescent="0.25">
      <c r="C1506" s="162"/>
      <c r="D1506" s="162"/>
    </row>
    <row r="1507" spans="3:4" x14ac:dyDescent="0.25">
      <c r="C1507" s="162"/>
      <c r="D1507" s="162"/>
    </row>
    <row r="1508" spans="3:4" x14ac:dyDescent="0.25">
      <c r="C1508" s="162"/>
      <c r="D1508" s="162"/>
    </row>
    <row r="1509" spans="3:4" x14ac:dyDescent="0.25">
      <c r="C1509" s="162"/>
      <c r="D1509" s="162"/>
    </row>
    <row r="1510" spans="3:4" x14ac:dyDescent="0.25">
      <c r="C1510" s="162"/>
      <c r="D1510" s="162"/>
    </row>
    <row r="1511" spans="3:4" x14ac:dyDescent="0.25">
      <c r="C1511" s="162"/>
      <c r="D1511" s="162"/>
    </row>
    <row r="1512" spans="3:4" x14ac:dyDescent="0.25">
      <c r="C1512" s="162"/>
      <c r="D1512" s="162"/>
    </row>
    <row r="1513" spans="3:4" x14ac:dyDescent="0.25">
      <c r="C1513" s="162"/>
      <c r="D1513" s="162"/>
    </row>
    <row r="1514" spans="3:4" x14ac:dyDescent="0.25">
      <c r="C1514" s="162"/>
      <c r="D1514" s="162"/>
    </row>
    <row r="1515" spans="3:4" x14ac:dyDescent="0.25">
      <c r="C1515" s="162"/>
      <c r="D1515" s="162"/>
    </row>
    <row r="1516" spans="3:4" x14ac:dyDescent="0.25">
      <c r="C1516" s="162"/>
      <c r="D1516" s="162"/>
    </row>
    <row r="1517" spans="3:4" x14ac:dyDescent="0.25">
      <c r="C1517" s="162"/>
      <c r="D1517" s="162"/>
    </row>
    <row r="1518" spans="3:4" x14ac:dyDescent="0.25">
      <c r="C1518" s="162"/>
      <c r="D1518" s="162"/>
    </row>
    <row r="1519" spans="3:4" x14ac:dyDescent="0.25">
      <c r="C1519" s="162"/>
      <c r="D1519" s="162"/>
    </row>
    <row r="1520" spans="3:4" x14ac:dyDescent="0.25">
      <c r="C1520" s="162"/>
      <c r="D1520" s="162"/>
    </row>
    <row r="1521" spans="3:4" x14ac:dyDescent="0.25">
      <c r="C1521" s="162"/>
      <c r="D1521" s="162"/>
    </row>
    <row r="1522" spans="3:4" x14ac:dyDescent="0.25">
      <c r="C1522" s="162"/>
      <c r="D1522" s="162"/>
    </row>
    <row r="1523" spans="3:4" x14ac:dyDescent="0.25">
      <c r="C1523" s="162"/>
      <c r="D1523" s="162"/>
    </row>
    <row r="1524" spans="3:4" x14ac:dyDescent="0.25">
      <c r="C1524" s="162"/>
      <c r="D1524" s="162"/>
    </row>
    <row r="1525" spans="3:4" x14ac:dyDescent="0.25">
      <c r="C1525" s="162"/>
      <c r="D1525" s="162"/>
    </row>
    <row r="1526" spans="3:4" x14ac:dyDescent="0.25">
      <c r="C1526" s="162"/>
      <c r="D1526" s="162"/>
    </row>
    <row r="1527" spans="3:4" x14ac:dyDescent="0.25">
      <c r="C1527" s="162"/>
      <c r="D1527" s="162"/>
    </row>
    <row r="1528" spans="3:4" x14ac:dyDescent="0.25">
      <c r="C1528" s="162"/>
      <c r="D1528" s="162"/>
    </row>
    <row r="1529" spans="3:4" x14ac:dyDescent="0.25">
      <c r="C1529" s="162"/>
      <c r="D1529" s="162"/>
    </row>
    <row r="1530" spans="3:4" x14ac:dyDescent="0.25">
      <c r="C1530" s="162"/>
      <c r="D1530" s="162"/>
    </row>
    <row r="1531" spans="3:4" x14ac:dyDescent="0.25">
      <c r="C1531" s="162"/>
      <c r="D1531" s="162"/>
    </row>
    <row r="1532" spans="3:4" x14ac:dyDescent="0.25">
      <c r="C1532" s="162"/>
      <c r="D1532" s="162"/>
    </row>
    <row r="1533" spans="3:4" x14ac:dyDescent="0.25">
      <c r="C1533" s="162"/>
      <c r="D1533" s="162"/>
    </row>
    <row r="1534" spans="3:4" x14ac:dyDescent="0.25">
      <c r="C1534" s="162"/>
      <c r="D1534" s="162"/>
    </row>
    <row r="1535" spans="3:4" x14ac:dyDescent="0.25">
      <c r="C1535" s="162"/>
      <c r="D1535" s="162"/>
    </row>
    <row r="1536" spans="3:4" x14ac:dyDescent="0.25">
      <c r="C1536" s="162"/>
      <c r="D1536" s="162"/>
    </row>
    <row r="1537" spans="3:4" x14ac:dyDescent="0.25">
      <c r="C1537" s="162"/>
      <c r="D1537" s="162"/>
    </row>
    <row r="1538" spans="3:4" x14ac:dyDescent="0.25">
      <c r="C1538" s="162"/>
      <c r="D1538" s="162"/>
    </row>
    <row r="1539" spans="3:4" x14ac:dyDescent="0.25">
      <c r="C1539" s="162"/>
      <c r="D1539" s="162"/>
    </row>
    <row r="1540" spans="3:4" x14ac:dyDescent="0.25">
      <c r="C1540" s="162"/>
      <c r="D1540" s="162"/>
    </row>
    <row r="1541" spans="3:4" x14ac:dyDescent="0.25">
      <c r="C1541" s="162"/>
      <c r="D1541" s="162"/>
    </row>
    <row r="1542" spans="3:4" x14ac:dyDescent="0.25">
      <c r="C1542" s="162"/>
      <c r="D1542" s="162"/>
    </row>
    <row r="1543" spans="3:4" x14ac:dyDescent="0.25">
      <c r="C1543" s="162"/>
      <c r="D1543" s="162"/>
    </row>
    <row r="1544" spans="3:4" x14ac:dyDescent="0.25">
      <c r="C1544" s="162"/>
      <c r="D1544" s="162"/>
    </row>
    <row r="1545" spans="3:4" x14ac:dyDescent="0.25">
      <c r="C1545" s="162"/>
      <c r="D1545" s="162"/>
    </row>
    <row r="1546" spans="3:4" x14ac:dyDescent="0.25">
      <c r="C1546" s="162"/>
      <c r="D1546" s="162"/>
    </row>
    <row r="1547" spans="3:4" x14ac:dyDescent="0.25">
      <c r="C1547" s="162"/>
      <c r="D1547" s="162"/>
    </row>
    <row r="1548" spans="3:4" x14ac:dyDescent="0.25">
      <c r="C1548" s="162"/>
      <c r="D1548" s="162"/>
    </row>
    <row r="1549" spans="3:4" x14ac:dyDescent="0.25">
      <c r="C1549" s="162"/>
      <c r="D1549" s="162"/>
    </row>
    <row r="1550" spans="3:4" x14ac:dyDescent="0.25">
      <c r="C1550" s="162"/>
      <c r="D1550" s="162"/>
    </row>
    <row r="1551" spans="3:4" x14ac:dyDescent="0.25">
      <c r="C1551" s="162"/>
      <c r="D1551" s="162"/>
    </row>
    <row r="1552" spans="3:4" x14ac:dyDescent="0.25">
      <c r="C1552" s="162"/>
      <c r="D1552" s="162"/>
    </row>
    <row r="1553" spans="3:4" x14ac:dyDescent="0.25">
      <c r="C1553" s="162"/>
      <c r="D1553" s="162"/>
    </row>
    <row r="1554" spans="3:4" x14ac:dyDescent="0.25">
      <c r="C1554" s="162"/>
      <c r="D1554" s="162"/>
    </row>
    <row r="1555" spans="3:4" x14ac:dyDescent="0.25">
      <c r="C1555" s="162"/>
      <c r="D1555" s="162"/>
    </row>
    <row r="1556" spans="3:4" x14ac:dyDescent="0.25">
      <c r="C1556" s="162"/>
      <c r="D1556" s="162"/>
    </row>
    <row r="1557" spans="3:4" x14ac:dyDescent="0.25">
      <c r="C1557" s="162"/>
      <c r="D1557" s="162"/>
    </row>
    <row r="1558" spans="3:4" x14ac:dyDescent="0.25">
      <c r="C1558" s="162"/>
      <c r="D1558" s="162"/>
    </row>
    <row r="1559" spans="3:4" x14ac:dyDescent="0.25">
      <c r="C1559" s="162"/>
      <c r="D1559" s="162"/>
    </row>
    <row r="1560" spans="3:4" x14ac:dyDescent="0.25">
      <c r="C1560" s="162"/>
      <c r="D1560" s="162"/>
    </row>
    <row r="1561" spans="3:4" x14ac:dyDescent="0.25">
      <c r="C1561" s="162"/>
      <c r="D1561" s="162"/>
    </row>
    <row r="1562" spans="3:4" x14ac:dyDescent="0.25">
      <c r="C1562" s="162"/>
      <c r="D1562" s="162"/>
    </row>
    <row r="1563" spans="3:4" x14ac:dyDescent="0.25">
      <c r="C1563" s="162"/>
      <c r="D1563" s="162"/>
    </row>
    <row r="1564" spans="3:4" x14ac:dyDescent="0.25">
      <c r="C1564" s="162"/>
      <c r="D1564" s="162"/>
    </row>
    <row r="1565" spans="3:4" x14ac:dyDescent="0.25">
      <c r="C1565" s="162"/>
      <c r="D1565" s="162"/>
    </row>
    <row r="1566" spans="3:4" x14ac:dyDescent="0.25">
      <c r="C1566" s="162"/>
      <c r="D1566" s="162"/>
    </row>
    <row r="1567" spans="3:4" x14ac:dyDescent="0.25">
      <c r="C1567" s="162"/>
      <c r="D1567" s="162"/>
    </row>
    <row r="1568" spans="3:4" x14ac:dyDescent="0.25">
      <c r="C1568" s="162"/>
      <c r="D1568" s="162"/>
    </row>
    <row r="1569" spans="3:4" x14ac:dyDescent="0.25">
      <c r="C1569" s="162"/>
      <c r="D1569" s="162"/>
    </row>
    <row r="1570" spans="3:4" x14ac:dyDescent="0.25">
      <c r="C1570" s="162"/>
      <c r="D1570" s="162"/>
    </row>
    <row r="1571" spans="3:4" x14ac:dyDescent="0.25">
      <c r="C1571" s="162"/>
      <c r="D1571" s="162"/>
    </row>
    <row r="1572" spans="3:4" x14ac:dyDescent="0.25">
      <c r="C1572" s="162"/>
      <c r="D1572" s="162"/>
    </row>
    <row r="1573" spans="3:4" x14ac:dyDescent="0.25">
      <c r="C1573" s="162"/>
      <c r="D1573" s="162"/>
    </row>
    <row r="1574" spans="3:4" x14ac:dyDescent="0.25">
      <c r="C1574" s="162"/>
      <c r="D1574" s="162"/>
    </row>
    <row r="1575" spans="3:4" x14ac:dyDescent="0.25">
      <c r="C1575" s="162"/>
      <c r="D1575" s="162"/>
    </row>
    <row r="1576" spans="3:4" x14ac:dyDescent="0.25">
      <c r="C1576" s="162"/>
      <c r="D1576" s="162"/>
    </row>
    <row r="1577" spans="3:4" x14ac:dyDescent="0.25">
      <c r="C1577" s="162"/>
      <c r="D1577" s="162"/>
    </row>
    <row r="1578" spans="3:4" x14ac:dyDescent="0.25">
      <c r="C1578" s="162"/>
      <c r="D1578" s="162"/>
    </row>
    <row r="1579" spans="3:4" x14ac:dyDescent="0.25">
      <c r="C1579" s="162"/>
      <c r="D1579" s="162"/>
    </row>
    <row r="1580" spans="3:4" x14ac:dyDescent="0.25">
      <c r="C1580" s="162"/>
      <c r="D1580" s="162"/>
    </row>
    <row r="1581" spans="3:4" x14ac:dyDescent="0.25">
      <c r="C1581" s="162"/>
      <c r="D1581" s="162"/>
    </row>
    <row r="1582" spans="3:4" x14ac:dyDescent="0.25">
      <c r="C1582" s="162"/>
      <c r="D1582" s="162"/>
    </row>
    <row r="1583" spans="3:4" x14ac:dyDescent="0.25">
      <c r="C1583" s="162"/>
      <c r="D1583" s="162"/>
    </row>
    <row r="1584" spans="3:4" x14ac:dyDescent="0.25">
      <c r="C1584" s="162"/>
      <c r="D1584" s="162"/>
    </row>
    <row r="1585" spans="3:4" x14ac:dyDescent="0.25">
      <c r="C1585" s="162"/>
      <c r="D1585" s="162"/>
    </row>
    <row r="1586" spans="3:4" x14ac:dyDescent="0.25">
      <c r="C1586" s="162"/>
      <c r="D1586" s="162"/>
    </row>
    <row r="1587" spans="3:4" x14ac:dyDescent="0.25">
      <c r="C1587" s="162"/>
      <c r="D1587" s="162"/>
    </row>
    <row r="1588" spans="3:4" x14ac:dyDescent="0.25">
      <c r="C1588" s="162"/>
      <c r="D1588" s="162"/>
    </row>
    <row r="1589" spans="3:4" x14ac:dyDescent="0.25">
      <c r="C1589" s="162"/>
      <c r="D1589" s="162"/>
    </row>
    <row r="1590" spans="3:4" x14ac:dyDescent="0.25">
      <c r="C1590" s="162"/>
      <c r="D1590" s="162"/>
    </row>
    <row r="1591" spans="3:4" x14ac:dyDescent="0.25">
      <c r="C1591" s="162"/>
      <c r="D1591" s="162"/>
    </row>
    <row r="1592" spans="3:4" x14ac:dyDescent="0.25">
      <c r="C1592" s="162"/>
      <c r="D1592" s="162"/>
    </row>
    <row r="1593" spans="3:4" x14ac:dyDescent="0.25">
      <c r="C1593" s="162"/>
      <c r="D1593" s="162"/>
    </row>
    <row r="1594" spans="3:4" x14ac:dyDescent="0.25">
      <c r="C1594" s="162"/>
      <c r="D1594" s="162"/>
    </row>
    <row r="1595" spans="3:4" x14ac:dyDescent="0.25">
      <c r="C1595" s="162"/>
      <c r="D1595" s="162"/>
    </row>
    <row r="1596" spans="3:4" x14ac:dyDescent="0.25">
      <c r="C1596" s="162"/>
      <c r="D1596" s="162"/>
    </row>
    <row r="1597" spans="3:4" x14ac:dyDescent="0.25">
      <c r="C1597" s="162"/>
      <c r="D1597" s="162"/>
    </row>
    <row r="1598" spans="3:4" x14ac:dyDescent="0.25">
      <c r="C1598" s="162"/>
      <c r="D1598" s="162"/>
    </row>
    <row r="1599" spans="3:4" x14ac:dyDescent="0.25">
      <c r="C1599" s="162"/>
      <c r="D1599" s="162"/>
    </row>
    <row r="1600" spans="3:4" x14ac:dyDescent="0.25">
      <c r="C1600" s="162"/>
      <c r="D1600" s="162"/>
    </row>
    <row r="1601" spans="3:4" x14ac:dyDescent="0.25">
      <c r="C1601" s="162"/>
      <c r="D1601" s="162"/>
    </row>
    <row r="1602" spans="3:4" x14ac:dyDescent="0.25">
      <c r="C1602" s="162"/>
      <c r="D1602" s="162"/>
    </row>
    <row r="1603" spans="3:4" x14ac:dyDescent="0.25">
      <c r="C1603" s="162"/>
      <c r="D1603" s="162"/>
    </row>
    <row r="1604" spans="3:4" x14ac:dyDescent="0.25">
      <c r="C1604" s="162"/>
      <c r="D1604" s="162"/>
    </row>
    <row r="1605" spans="3:4" x14ac:dyDescent="0.25">
      <c r="C1605" s="162"/>
      <c r="D1605" s="162"/>
    </row>
    <row r="1606" spans="3:4" x14ac:dyDescent="0.25">
      <c r="C1606" s="162"/>
      <c r="D1606" s="162"/>
    </row>
    <row r="1607" spans="3:4" x14ac:dyDescent="0.25">
      <c r="C1607" s="162"/>
      <c r="D1607" s="162"/>
    </row>
    <row r="1608" spans="3:4" x14ac:dyDescent="0.25">
      <c r="C1608" s="162"/>
      <c r="D1608" s="162"/>
    </row>
    <row r="1609" spans="3:4" x14ac:dyDescent="0.25">
      <c r="C1609" s="162"/>
      <c r="D1609" s="162"/>
    </row>
    <row r="1610" spans="3:4" x14ac:dyDescent="0.25">
      <c r="C1610" s="162"/>
      <c r="D1610" s="162"/>
    </row>
    <row r="1611" spans="3:4" x14ac:dyDescent="0.25">
      <c r="C1611" s="162"/>
      <c r="D1611" s="162"/>
    </row>
    <row r="1612" spans="3:4" x14ac:dyDescent="0.25">
      <c r="C1612" s="162"/>
      <c r="D1612" s="162"/>
    </row>
    <row r="1613" spans="3:4" x14ac:dyDescent="0.25">
      <c r="C1613" s="162"/>
      <c r="D1613" s="162"/>
    </row>
    <row r="1614" spans="3:4" x14ac:dyDescent="0.25">
      <c r="C1614" s="162"/>
      <c r="D1614" s="162"/>
    </row>
    <row r="1615" spans="3:4" x14ac:dyDescent="0.25">
      <c r="C1615" s="162"/>
      <c r="D1615" s="162"/>
    </row>
    <row r="1616" spans="3:4" x14ac:dyDescent="0.25">
      <c r="C1616" s="162"/>
      <c r="D1616" s="162"/>
    </row>
    <row r="1617" spans="3:4" x14ac:dyDescent="0.25">
      <c r="C1617" s="162"/>
      <c r="D1617" s="162"/>
    </row>
    <row r="1618" spans="3:4" x14ac:dyDescent="0.25">
      <c r="C1618" s="162"/>
      <c r="D1618" s="162"/>
    </row>
    <row r="1619" spans="3:4" x14ac:dyDescent="0.25">
      <c r="C1619" s="162"/>
      <c r="D1619" s="162"/>
    </row>
    <row r="1620" spans="3:4" x14ac:dyDescent="0.25">
      <c r="C1620" s="162"/>
      <c r="D1620" s="162"/>
    </row>
    <row r="1621" spans="3:4" x14ac:dyDescent="0.25">
      <c r="C1621" s="162"/>
      <c r="D1621" s="162"/>
    </row>
    <row r="1622" spans="3:4" x14ac:dyDescent="0.25">
      <c r="C1622" s="162"/>
      <c r="D1622" s="162"/>
    </row>
    <row r="1623" spans="3:4" x14ac:dyDescent="0.25">
      <c r="C1623" s="162"/>
      <c r="D1623" s="162"/>
    </row>
    <row r="1624" spans="3:4" x14ac:dyDescent="0.25">
      <c r="C1624" s="162"/>
      <c r="D1624" s="162"/>
    </row>
    <row r="1625" spans="3:4" x14ac:dyDescent="0.25">
      <c r="C1625" s="162"/>
      <c r="D1625" s="162"/>
    </row>
    <row r="1626" spans="3:4" x14ac:dyDescent="0.25">
      <c r="C1626" s="162"/>
      <c r="D1626" s="162"/>
    </row>
    <row r="1627" spans="3:4" x14ac:dyDescent="0.25">
      <c r="C1627" s="162"/>
      <c r="D1627" s="162"/>
    </row>
    <row r="1628" spans="3:4" x14ac:dyDescent="0.25">
      <c r="C1628" s="162"/>
      <c r="D1628" s="162"/>
    </row>
    <row r="1629" spans="3:4" x14ac:dyDescent="0.25">
      <c r="C1629" s="162"/>
      <c r="D1629" s="162"/>
    </row>
    <row r="1630" spans="3:4" x14ac:dyDescent="0.25">
      <c r="C1630" s="162"/>
      <c r="D1630" s="162"/>
    </row>
    <row r="1631" spans="3:4" x14ac:dyDescent="0.25">
      <c r="C1631" s="162"/>
      <c r="D1631" s="162"/>
    </row>
    <row r="1632" spans="3:4" x14ac:dyDescent="0.25">
      <c r="C1632" s="162"/>
      <c r="D1632" s="162"/>
    </row>
    <row r="1633" spans="3:4" x14ac:dyDescent="0.25">
      <c r="C1633" s="162"/>
      <c r="D1633" s="162"/>
    </row>
    <row r="1634" spans="3:4" x14ac:dyDescent="0.25">
      <c r="C1634" s="162"/>
      <c r="D1634" s="162"/>
    </row>
    <row r="1635" spans="3:4" x14ac:dyDescent="0.25">
      <c r="C1635" s="162"/>
      <c r="D1635" s="162"/>
    </row>
    <row r="1636" spans="3:4" x14ac:dyDescent="0.25">
      <c r="C1636" s="162"/>
      <c r="D1636" s="162"/>
    </row>
    <row r="1637" spans="3:4" x14ac:dyDescent="0.25">
      <c r="C1637" s="162"/>
      <c r="D1637" s="162"/>
    </row>
    <row r="1638" spans="3:4" x14ac:dyDescent="0.25">
      <c r="C1638" s="162"/>
      <c r="D1638" s="162"/>
    </row>
    <row r="1639" spans="3:4" x14ac:dyDescent="0.25">
      <c r="C1639" s="162"/>
      <c r="D1639" s="162"/>
    </row>
    <row r="1640" spans="3:4" x14ac:dyDescent="0.25">
      <c r="C1640" s="162"/>
      <c r="D1640" s="162"/>
    </row>
    <row r="1641" spans="3:4" x14ac:dyDescent="0.25">
      <c r="C1641" s="162"/>
      <c r="D1641" s="162"/>
    </row>
    <row r="1642" spans="3:4" x14ac:dyDescent="0.25">
      <c r="C1642" s="162"/>
      <c r="D1642" s="162"/>
    </row>
    <row r="1643" spans="3:4" x14ac:dyDescent="0.25">
      <c r="C1643" s="162"/>
      <c r="D1643" s="162"/>
    </row>
    <row r="1644" spans="3:4" x14ac:dyDescent="0.25">
      <c r="C1644" s="162"/>
      <c r="D1644" s="162"/>
    </row>
    <row r="1645" spans="3:4" x14ac:dyDescent="0.25">
      <c r="C1645" s="162"/>
      <c r="D1645" s="162"/>
    </row>
    <row r="1646" spans="3:4" x14ac:dyDescent="0.25">
      <c r="C1646" s="162"/>
      <c r="D1646" s="162"/>
    </row>
    <row r="1647" spans="3:4" x14ac:dyDescent="0.25">
      <c r="C1647" s="162"/>
      <c r="D1647" s="162"/>
    </row>
    <row r="1648" spans="3:4" x14ac:dyDescent="0.25">
      <c r="C1648" s="162"/>
      <c r="D1648" s="162"/>
    </row>
    <row r="1649" spans="3:4" x14ac:dyDescent="0.25">
      <c r="C1649" s="162"/>
      <c r="D1649" s="162"/>
    </row>
    <row r="1650" spans="3:4" x14ac:dyDescent="0.25">
      <c r="C1650" s="162"/>
      <c r="D1650" s="162"/>
    </row>
    <row r="1651" spans="3:4" x14ac:dyDescent="0.25">
      <c r="C1651" s="162"/>
      <c r="D1651" s="162"/>
    </row>
    <row r="1652" spans="3:4" x14ac:dyDescent="0.25">
      <c r="C1652" s="162"/>
      <c r="D1652" s="162"/>
    </row>
    <row r="1653" spans="3:4" x14ac:dyDescent="0.25">
      <c r="C1653" s="162"/>
      <c r="D1653" s="162"/>
    </row>
    <row r="1654" spans="3:4" x14ac:dyDescent="0.25">
      <c r="C1654" s="162"/>
      <c r="D1654" s="162"/>
    </row>
    <row r="1655" spans="3:4" x14ac:dyDescent="0.25">
      <c r="C1655" s="162"/>
      <c r="D1655" s="162"/>
    </row>
    <row r="1656" spans="3:4" x14ac:dyDescent="0.25">
      <c r="C1656" s="162"/>
      <c r="D1656" s="162"/>
    </row>
    <row r="1657" spans="3:4" x14ac:dyDescent="0.25">
      <c r="C1657" s="162"/>
      <c r="D1657" s="162"/>
    </row>
    <row r="1658" spans="3:4" x14ac:dyDescent="0.25">
      <c r="C1658" s="162"/>
      <c r="D1658" s="162"/>
    </row>
    <row r="1659" spans="3:4" x14ac:dyDescent="0.25">
      <c r="C1659" s="162"/>
      <c r="D1659" s="162"/>
    </row>
    <row r="1660" spans="3:4" x14ac:dyDescent="0.25">
      <c r="C1660" s="162"/>
      <c r="D1660" s="162"/>
    </row>
    <row r="1661" spans="3:4" x14ac:dyDescent="0.25">
      <c r="C1661" s="162"/>
      <c r="D1661" s="162"/>
    </row>
    <row r="1662" spans="3:4" x14ac:dyDescent="0.25">
      <c r="C1662" s="162"/>
      <c r="D1662" s="162"/>
    </row>
    <row r="1663" spans="3:4" x14ac:dyDescent="0.25">
      <c r="C1663" s="162"/>
      <c r="D1663" s="162"/>
    </row>
    <row r="1664" spans="3:4" x14ac:dyDescent="0.25">
      <c r="C1664" s="162"/>
      <c r="D1664" s="162"/>
    </row>
    <row r="1665" spans="3:4" x14ac:dyDescent="0.25">
      <c r="C1665" s="162"/>
      <c r="D1665" s="162"/>
    </row>
    <row r="1666" spans="3:4" x14ac:dyDescent="0.25">
      <c r="C1666" s="162"/>
      <c r="D1666" s="162"/>
    </row>
    <row r="1667" spans="3:4" x14ac:dyDescent="0.25">
      <c r="C1667" s="162"/>
      <c r="D1667" s="162"/>
    </row>
    <row r="1668" spans="3:4" x14ac:dyDescent="0.25">
      <c r="C1668" s="162"/>
      <c r="D1668" s="162"/>
    </row>
    <row r="1669" spans="3:4" x14ac:dyDescent="0.25">
      <c r="C1669" s="162"/>
      <c r="D1669" s="162"/>
    </row>
    <row r="1670" spans="3:4" x14ac:dyDescent="0.25">
      <c r="C1670" s="162"/>
      <c r="D1670" s="162"/>
    </row>
    <row r="1671" spans="3:4" x14ac:dyDescent="0.25">
      <c r="C1671" s="162"/>
      <c r="D1671" s="162"/>
    </row>
    <row r="1672" spans="3:4" x14ac:dyDescent="0.25">
      <c r="C1672" s="162"/>
      <c r="D1672" s="162"/>
    </row>
    <row r="1673" spans="3:4" x14ac:dyDescent="0.25">
      <c r="C1673" s="162"/>
      <c r="D1673" s="162"/>
    </row>
    <row r="1674" spans="3:4" x14ac:dyDescent="0.25">
      <c r="C1674" s="162"/>
      <c r="D1674" s="162"/>
    </row>
    <row r="1675" spans="3:4" x14ac:dyDescent="0.25">
      <c r="C1675" s="162"/>
      <c r="D1675" s="162"/>
    </row>
    <row r="1676" spans="3:4" x14ac:dyDescent="0.25">
      <c r="C1676" s="162"/>
      <c r="D1676" s="162"/>
    </row>
    <row r="1677" spans="3:4" x14ac:dyDescent="0.25">
      <c r="C1677" s="162"/>
      <c r="D1677" s="162"/>
    </row>
    <row r="1678" spans="3:4" x14ac:dyDescent="0.25">
      <c r="C1678" s="162"/>
      <c r="D1678" s="162"/>
    </row>
    <row r="1679" spans="3:4" x14ac:dyDescent="0.25">
      <c r="C1679" s="162"/>
      <c r="D1679" s="162"/>
    </row>
    <row r="1680" spans="3:4" x14ac:dyDescent="0.25">
      <c r="C1680" s="162"/>
      <c r="D1680" s="162"/>
    </row>
    <row r="1681" spans="3:4" x14ac:dyDescent="0.25">
      <c r="C1681" s="162"/>
      <c r="D1681" s="162"/>
    </row>
    <row r="1682" spans="3:4" x14ac:dyDescent="0.25">
      <c r="C1682" s="162"/>
      <c r="D1682" s="162"/>
    </row>
    <row r="1683" spans="3:4" x14ac:dyDescent="0.25">
      <c r="C1683" s="162"/>
      <c r="D1683" s="162"/>
    </row>
    <row r="1684" spans="3:4" x14ac:dyDescent="0.25">
      <c r="C1684" s="162"/>
      <c r="D1684" s="162"/>
    </row>
    <row r="1685" spans="3:4" x14ac:dyDescent="0.25">
      <c r="C1685" s="162"/>
      <c r="D1685" s="162"/>
    </row>
    <row r="1686" spans="3:4" x14ac:dyDescent="0.25">
      <c r="C1686" s="162"/>
      <c r="D1686" s="162"/>
    </row>
    <row r="1687" spans="3:4" x14ac:dyDescent="0.25">
      <c r="C1687" s="162"/>
      <c r="D1687" s="162"/>
    </row>
    <row r="1688" spans="3:4" x14ac:dyDescent="0.25">
      <c r="C1688" s="162"/>
      <c r="D1688" s="162"/>
    </row>
    <row r="1689" spans="3:4" x14ac:dyDescent="0.25">
      <c r="C1689" s="162"/>
      <c r="D1689" s="162"/>
    </row>
    <row r="1690" spans="3:4" x14ac:dyDescent="0.25">
      <c r="C1690" s="162"/>
      <c r="D1690" s="162"/>
    </row>
    <row r="1691" spans="3:4" x14ac:dyDescent="0.25">
      <c r="C1691" s="162"/>
      <c r="D1691" s="162"/>
    </row>
    <row r="1692" spans="3:4" x14ac:dyDescent="0.25">
      <c r="C1692" s="162"/>
      <c r="D1692" s="162"/>
    </row>
    <row r="1693" spans="3:4" x14ac:dyDescent="0.25">
      <c r="C1693" s="162"/>
      <c r="D1693" s="162"/>
    </row>
    <row r="1694" spans="3:4" x14ac:dyDescent="0.25">
      <c r="C1694" s="162"/>
      <c r="D1694" s="162"/>
    </row>
    <row r="1695" spans="3:4" x14ac:dyDescent="0.25">
      <c r="C1695" s="162"/>
      <c r="D1695" s="162"/>
    </row>
    <row r="1696" spans="3:4" x14ac:dyDescent="0.25">
      <c r="C1696" s="162"/>
      <c r="D1696" s="162"/>
    </row>
    <row r="1697" spans="3:4" x14ac:dyDescent="0.25">
      <c r="C1697" s="162"/>
      <c r="D1697" s="162"/>
    </row>
    <row r="1698" spans="3:4" x14ac:dyDescent="0.25">
      <c r="C1698" s="162"/>
      <c r="D1698" s="162"/>
    </row>
    <row r="1699" spans="3:4" x14ac:dyDescent="0.25">
      <c r="C1699" s="162"/>
      <c r="D1699" s="162"/>
    </row>
    <row r="1700" spans="3:4" x14ac:dyDescent="0.25">
      <c r="C1700" s="162"/>
      <c r="D1700" s="162"/>
    </row>
    <row r="1701" spans="3:4" x14ac:dyDescent="0.25">
      <c r="C1701" s="162"/>
      <c r="D1701" s="162"/>
    </row>
    <row r="1702" spans="3:4" x14ac:dyDescent="0.25">
      <c r="C1702" s="162"/>
      <c r="D1702" s="162"/>
    </row>
    <row r="1703" spans="3:4" x14ac:dyDescent="0.25">
      <c r="C1703" s="162"/>
      <c r="D1703" s="162"/>
    </row>
    <row r="1704" spans="3:4" x14ac:dyDescent="0.25">
      <c r="C1704" s="162"/>
      <c r="D1704" s="162"/>
    </row>
    <row r="1705" spans="3:4" x14ac:dyDescent="0.25">
      <c r="C1705" s="162"/>
      <c r="D1705" s="162"/>
    </row>
    <row r="1706" spans="3:4" x14ac:dyDescent="0.25">
      <c r="C1706" s="162"/>
      <c r="D1706" s="162"/>
    </row>
    <row r="1707" spans="3:4" x14ac:dyDescent="0.25">
      <c r="C1707" s="162"/>
      <c r="D1707" s="162"/>
    </row>
    <row r="1708" spans="3:4" x14ac:dyDescent="0.25">
      <c r="C1708" s="162"/>
      <c r="D1708" s="162"/>
    </row>
    <row r="1709" spans="3:4" x14ac:dyDescent="0.25">
      <c r="C1709" s="162"/>
      <c r="D1709" s="162"/>
    </row>
    <row r="1710" spans="3:4" x14ac:dyDescent="0.25">
      <c r="C1710" s="162"/>
      <c r="D1710" s="162"/>
    </row>
    <row r="1711" spans="3:4" x14ac:dyDescent="0.25">
      <c r="C1711" s="162"/>
      <c r="D1711" s="162"/>
    </row>
    <row r="1712" spans="3:4" x14ac:dyDescent="0.25">
      <c r="C1712" s="162"/>
      <c r="D1712" s="162"/>
    </row>
    <row r="1713" spans="3:4" x14ac:dyDescent="0.25">
      <c r="C1713" s="162"/>
      <c r="D1713" s="162"/>
    </row>
    <row r="1714" spans="3:4" x14ac:dyDescent="0.25">
      <c r="C1714" s="162"/>
      <c r="D1714" s="162"/>
    </row>
    <row r="1715" spans="3:4" x14ac:dyDescent="0.25">
      <c r="C1715" s="162"/>
      <c r="D1715" s="162"/>
    </row>
    <row r="1716" spans="3:4" x14ac:dyDescent="0.25">
      <c r="C1716" s="162"/>
      <c r="D1716" s="162"/>
    </row>
    <row r="1717" spans="3:4" x14ac:dyDescent="0.25">
      <c r="C1717" s="162"/>
      <c r="D1717" s="162"/>
    </row>
    <row r="1718" spans="3:4" x14ac:dyDescent="0.25">
      <c r="C1718" s="162"/>
      <c r="D1718" s="162"/>
    </row>
    <row r="1719" spans="3:4" x14ac:dyDescent="0.25">
      <c r="C1719" s="162"/>
      <c r="D1719" s="162"/>
    </row>
    <row r="1720" spans="3:4" x14ac:dyDescent="0.25">
      <c r="C1720" s="162"/>
      <c r="D1720" s="162"/>
    </row>
    <row r="1721" spans="3:4" x14ac:dyDescent="0.25">
      <c r="C1721" s="162"/>
      <c r="D1721" s="162"/>
    </row>
    <row r="1722" spans="3:4" x14ac:dyDescent="0.25">
      <c r="C1722" s="162"/>
      <c r="D1722" s="162"/>
    </row>
    <row r="1723" spans="3:4" x14ac:dyDescent="0.25">
      <c r="C1723" s="162"/>
      <c r="D1723" s="162"/>
    </row>
    <row r="1724" spans="3:4" x14ac:dyDescent="0.25">
      <c r="C1724" s="162"/>
      <c r="D1724" s="162"/>
    </row>
    <row r="1725" spans="3:4" x14ac:dyDescent="0.25">
      <c r="C1725" s="162"/>
      <c r="D1725" s="162"/>
    </row>
    <row r="1726" spans="3:4" x14ac:dyDescent="0.25">
      <c r="C1726" s="162"/>
      <c r="D1726" s="162"/>
    </row>
    <row r="1727" spans="3:4" x14ac:dyDescent="0.25">
      <c r="C1727" s="162"/>
      <c r="D1727" s="162"/>
    </row>
    <row r="1728" spans="3:4" x14ac:dyDescent="0.25">
      <c r="C1728" s="162"/>
      <c r="D1728" s="162"/>
    </row>
    <row r="1729" spans="3:4" x14ac:dyDescent="0.25">
      <c r="C1729" s="162"/>
      <c r="D1729" s="162"/>
    </row>
    <row r="1730" spans="3:4" x14ac:dyDescent="0.25">
      <c r="C1730" s="162"/>
      <c r="D1730" s="162"/>
    </row>
    <row r="1731" spans="3:4" x14ac:dyDescent="0.25">
      <c r="C1731" s="162"/>
      <c r="D1731" s="162"/>
    </row>
    <row r="1732" spans="3:4" x14ac:dyDescent="0.25">
      <c r="C1732" s="162"/>
      <c r="D1732" s="162"/>
    </row>
    <row r="1733" spans="3:4" x14ac:dyDescent="0.25">
      <c r="C1733" s="162"/>
      <c r="D1733" s="162"/>
    </row>
    <row r="1734" spans="3:4" x14ac:dyDescent="0.25">
      <c r="C1734" s="162"/>
      <c r="D1734" s="162"/>
    </row>
    <row r="1735" spans="3:4" x14ac:dyDescent="0.25">
      <c r="C1735" s="162"/>
      <c r="D1735" s="162"/>
    </row>
    <row r="1736" spans="3:4" x14ac:dyDescent="0.25">
      <c r="C1736" s="162"/>
      <c r="D1736" s="162"/>
    </row>
    <row r="1737" spans="3:4" x14ac:dyDescent="0.25">
      <c r="C1737" s="162"/>
      <c r="D1737" s="162"/>
    </row>
    <row r="1738" spans="3:4" x14ac:dyDescent="0.25">
      <c r="C1738" s="162"/>
      <c r="D1738" s="162"/>
    </row>
    <row r="1739" spans="3:4" x14ac:dyDescent="0.25">
      <c r="C1739" s="162"/>
      <c r="D1739" s="162"/>
    </row>
    <row r="1740" spans="3:4" x14ac:dyDescent="0.25">
      <c r="C1740" s="162"/>
      <c r="D1740" s="162"/>
    </row>
    <row r="1741" spans="3:4" x14ac:dyDescent="0.25">
      <c r="C1741" s="162"/>
      <c r="D1741" s="162"/>
    </row>
    <row r="1742" spans="3:4" x14ac:dyDescent="0.25">
      <c r="C1742" s="162"/>
      <c r="D1742" s="162"/>
    </row>
    <row r="1743" spans="3:4" x14ac:dyDescent="0.25">
      <c r="C1743" s="162"/>
      <c r="D1743" s="162"/>
    </row>
    <row r="1744" spans="3:4" x14ac:dyDescent="0.25">
      <c r="C1744" s="162"/>
      <c r="D1744" s="162"/>
    </row>
    <row r="1745" spans="3:4" x14ac:dyDescent="0.25">
      <c r="C1745" s="162"/>
      <c r="D1745" s="162"/>
    </row>
    <row r="1746" spans="3:4" x14ac:dyDescent="0.25">
      <c r="C1746" s="162"/>
      <c r="D1746" s="162"/>
    </row>
    <row r="1747" spans="3:4" x14ac:dyDescent="0.25">
      <c r="C1747" s="162"/>
      <c r="D1747" s="162"/>
    </row>
    <row r="1748" spans="3:4" x14ac:dyDescent="0.25">
      <c r="C1748" s="162"/>
      <c r="D1748" s="162"/>
    </row>
    <row r="1749" spans="3:4" x14ac:dyDescent="0.25">
      <c r="C1749" s="162"/>
      <c r="D1749" s="162"/>
    </row>
    <row r="1750" spans="3:4" x14ac:dyDescent="0.25">
      <c r="C1750" s="162"/>
      <c r="D1750" s="162"/>
    </row>
    <row r="1751" spans="3:4" x14ac:dyDescent="0.25">
      <c r="C1751" s="162"/>
      <c r="D1751" s="162"/>
    </row>
    <row r="1752" spans="3:4" x14ac:dyDescent="0.25">
      <c r="C1752" s="162"/>
      <c r="D1752" s="162"/>
    </row>
    <row r="1753" spans="3:4" x14ac:dyDescent="0.25">
      <c r="C1753" s="162"/>
      <c r="D1753" s="162"/>
    </row>
    <row r="1754" spans="3:4" x14ac:dyDescent="0.25">
      <c r="C1754" s="162"/>
      <c r="D1754" s="162"/>
    </row>
    <row r="1755" spans="3:4" x14ac:dyDescent="0.25">
      <c r="C1755" s="162"/>
      <c r="D1755" s="162"/>
    </row>
    <row r="1756" spans="3:4" x14ac:dyDescent="0.25">
      <c r="C1756" s="162"/>
      <c r="D1756" s="162"/>
    </row>
    <row r="1757" spans="3:4" x14ac:dyDescent="0.25">
      <c r="C1757" s="162"/>
      <c r="D1757" s="162"/>
    </row>
    <row r="1758" spans="3:4" x14ac:dyDescent="0.25">
      <c r="C1758" s="162"/>
      <c r="D1758" s="162"/>
    </row>
    <row r="1759" spans="3:4" x14ac:dyDescent="0.25">
      <c r="C1759" s="162"/>
      <c r="D1759" s="162"/>
    </row>
    <row r="1760" spans="3:4" x14ac:dyDescent="0.25">
      <c r="C1760" s="162"/>
      <c r="D1760" s="162"/>
    </row>
    <row r="1761" spans="3:4" x14ac:dyDescent="0.25">
      <c r="C1761" s="162"/>
      <c r="D1761" s="162"/>
    </row>
    <row r="1762" spans="3:4" x14ac:dyDescent="0.25">
      <c r="C1762" s="162"/>
      <c r="D1762" s="162"/>
    </row>
    <row r="1763" spans="3:4" x14ac:dyDescent="0.25">
      <c r="C1763" s="162"/>
      <c r="D1763" s="162"/>
    </row>
    <row r="1764" spans="3:4" x14ac:dyDescent="0.25">
      <c r="C1764" s="162"/>
      <c r="D1764" s="162"/>
    </row>
    <row r="1765" spans="3:4" x14ac:dyDescent="0.25">
      <c r="C1765" s="162"/>
      <c r="D1765" s="162"/>
    </row>
    <row r="1766" spans="3:4" x14ac:dyDescent="0.25">
      <c r="C1766" s="162"/>
      <c r="D1766" s="162"/>
    </row>
    <row r="1767" spans="3:4" x14ac:dyDescent="0.25">
      <c r="C1767" s="162"/>
      <c r="D1767" s="162"/>
    </row>
    <row r="1768" spans="3:4" x14ac:dyDescent="0.25">
      <c r="C1768" s="162"/>
      <c r="D1768" s="162"/>
    </row>
    <row r="1769" spans="3:4" x14ac:dyDescent="0.25">
      <c r="C1769" s="162"/>
      <c r="D1769" s="162"/>
    </row>
    <row r="1770" spans="3:4" x14ac:dyDescent="0.25">
      <c r="C1770" s="162"/>
      <c r="D1770" s="162"/>
    </row>
    <row r="1771" spans="3:4" x14ac:dyDescent="0.25">
      <c r="C1771" s="162"/>
      <c r="D1771" s="162"/>
    </row>
    <row r="1772" spans="3:4" x14ac:dyDescent="0.25">
      <c r="C1772" s="162"/>
      <c r="D1772" s="162"/>
    </row>
    <row r="1773" spans="3:4" x14ac:dyDescent="0.25">
      <c r="C1773" s="162"/>
      <c r="D1773" s="162"/>
    </row>
    <row r="1774" spans="3:4" x14ac:dyDescent="0.25">
      <c r="C1774" s="162"/>
      <c r="D1774" s="162"/>
    </row>
    <row r="1775" spans="3:4" x14ac:dyDescent="0.25">
      <c r="C1775" s="162"/>
      <c r="D1775" s="162"/>
    </row>
    <row r="1776" spans="3:4" x14ac:dyDescent="0.25">
      <c r="C1776" s="162"/>
      <c r="D1776" s="162"/>
    </row>
    <row r="1777" spans="3:4" x14ac:dyDescent="0.25">
      <c r="C1777" s="162"/>
      <c r="D1777" s="162"/>
    </row>
    <row r="1778" spans="3:4" x14ac:dyDescent="0.25">
      <c r="C1778" s="162"/>
      <c r="D1778" s="162"/>
    </row>
    <row r="1779" spans="3:4" x14ac:dyDescent="0.25">
      <c r="C1779" s="162"/>
      <c r="D1779" s="162"/>
    </row>
    <row r="1780" spans="3:4" x14ac:dyDescent="0.25">
      <c r="C1780" s="162"/>
      <c r="D1780" s="162"/>
    </row>
    <row r="1781" spans="3:4" x14ac:dyDescent="0.25">
      <c r="C1781" s="162"/>
      <c r="D1781" s="162"/>
    </row>
    <row r="1782" spans="3:4" x14ac:dyDescent="0.25">
      <c r="C1782" s="162"/>
      <c r="D1782" s="162"/>
    </row>
    <row r="1783" spans="3:4" x14ac:dyDescent="0.25">
      <c r="C1783" s="162"/>
      <c r="D1783" s="162"/>
    </row>
    <row r="1784" spans="3:4" x14ac:dyDescent="0.25">
      <c r="C1784" s="162"/>
      <c r="D1784" s="162"/>
    </row>
    <row r="1785" spans="3:4" x14ac:dyDescent="0.25">
      <c r="C1785" s="162"/>
      <c r="D1785" s="162"/>
    </row>
    <row r="1786" spans="3:4" x14ac:dyDescent="0.25">
      <c r="C1786" s="162"/>
      <c r="D1786" s="162"/>
    </row>
    <row r="1787" spans="3:4" x14ac:dyDescent="0.25">
      <c r="C1787" s="162"/>
      <c r="D1787" s="162"/>
    </row>
    <row r="1788" spans="3:4" x14ac:dyDescent="0.25">
      <c r="C1788" s="162"/>
      <c r="D1788" s="162"/>
    </row>
    <row r="1789" spans="3:4" x14ac:dyDescent="0.25">
      <c r="C1789" s="162"/>
      <c r="D1789" s="162"/>
    </row>
    <row r="1790" spans="3:4" x14ac:dyDescent="0.25">
      <c r="C1790" s="162"/>
      <c r="D1790" s="162"/>
    </row>
    <row r="1791" spans="3:4" x14ac:dyDescent="0.25">
      <c r="C1791" s="162"/>
      <c r="D1791" s="162"/>
    </row>
    <row r="1792" spans="3:4" x14ac:dyDescent="0.25">
      <c r="C1792" s="162"/>
      <c r="D1792" s="162"/>
    </row>
    <row r="1793" spans="3:4" x14ac:dyDescent="0.25">
      <c r="C1793" s="162"/>
      <c r="D1793" s="162"/>
    </row>
    <row r="1794" spans="3:4" x14ac:dyDescent="0.25">
      <c r="C1794" s="162"/>
      <c r="D1794" s="162"/>
    </row>
    <row r="1795" spans="3:4" x14ac:dyDescent="0.25">
      <c r="C1795" s="162"/>
      <c r="D1795" s="162"/>
    </row>
    <row r="1796" spans="3:4" x14ac:dyDescent="0.25">
      <c r="C1796" s="162"/>
      <c r="D1796" s="162"/>
    </row>
    <row r="1797" spans="3:4" x14ac:dyDescent="0.25">
      <c r="C1797" s="162"/>
      <c r="D1797" s="162"/>
    </row>
    <row r="1798" spans="3:4" x14ac:dyDescent="0.25">
      <c r="C1798" s="162"/>
      <c r="D1798" s="162"/>
    </row>
    <row r="1799" spans="3:4" x14ac:dyDescent="0.25">
      <c r="C1799" s="162"/>
      <c r="D1799" s="162"/>
    </row>
    <row r="1800" spans="3:4" x14ac:dyDescent="0.25">
      <c r="C1800" s="162"/>
      <c r="D1800" s="162"/>
    </row>
    <row r="1801" spans="3:4" x14ac:dyDescent="0.25">
      <c r="C1801" s="162"/>
      <c r="D1801" s="162"/>
    </row>
    <row r="1802" spans="3:4" x14ac:dyDescent="0.25">
      <c r="C1802" s="162"/>
      <c r="D1802" s="162"/>
    </row>
    <row r="1803" spans="3:4" x14ac:dyDescent="0.25">
      <c r="C1803" s="162"/>
      <c r="D1803" s="162"/>
    </row>
    <row r="1804" spans="3:4" x14ac:dyDescent="0.25">
      <c r="C1804" s="162"/>
      <c r="D1804" s="162"/>
    </row>
    <row r="1805" spans="3:4" x14ac:dyDescent="0.25">
      <c r="C1805" s="162"/>
      <c r="D1805" s="162"/>
    </row>
    <row r="1806" spans="3:4" x14ac:dyDescent="0.25">
      <c r="C1806" s="162"/>
      <c r="D1806" s="162"/>
    </row>
    <row r="1807" spans="3:4" x14ac:dyDescent="0.25">
      <c r="C1807" s="162"/>
      <c r="D1807" s="162"/>
    </row>
    <row r="1808" spans="3:4" x14ac:dyDescent="0.25">
      <c r="C1808" s="162"/>
      <c r="D1808" s="162"/>
    </row>
    <row r="1809" spans="3:4" x14ac:dyDescent="0.25">
      <c r="C1809" s="162"/>
      <c r="D1809" s="162"/>
    </row>
    <row r="1810" spans="3:4" x14ac:dyDescent="0.25">
      <c r="C1810" s="162"/>
      <c r="D1810" s="162"/>
    </row>
    <row r="1811" spans="3:4" x14ac:dyDescent="0.25">
      <c r="C1811" s="162"/>
      <c r="D1811" s="162"/>
    </row>
    <row r="1812" spans="3:4" x14ac:dyDescent="0.25">
      <c r="C1812" s="162"/>
      <c r="D1812" s="162"/>
    </row>
    <row r="1813" spans="3:4" x14ac:dyDescent="0.25">
      <c r="C1813" s="162"/>
      <c r="D1813" s="162"/>
    </row>
    <row r="1814" spans="3:4" x14ac:dyDescent="0.25">
      <c r="C1814" s="162"/>
      <c r="D1814" s="162"/>
    </row>
    <row r="1815" spans="3:4" x14ac:dyDescent="0.25">
      <c r="C1815" s="162"/>
      <c r="D1815" s="162"/>
    </row>
    <row r="1816" spans="3:4" x14ac:dyDescent="0.25">
      <c r="C1816" s="162"/>
      <c r="D1816" s="162"/>
    </row>
    <row r="1817" spans="3:4" x14ac:dyDescent="0.25">
      <c r="C1817" s="162"/>
      <c r="D1817" s="162"/>
    </row>
    <row r="1818" spans="3:4" x14ac:dyDescent="0.25">
      <c r="C1818" s="162"/>
      <c r="D1818" s="162"/>
    </row>
    <row r="1819" spans="3:4" x14ac:dyDescent="0.25">
      <c r="C1819" s="162"/>
      <c r="D1819" s="162"/>
    </row>
    <row r="1820" spans="3:4" x14ac:dyDescent="0.25">
      <c r="C1820" s="162"/>
      <c r="D1820" s="162"/>
    </row>
    <row r="1821" spans="3:4" x14ac:dyDescent="0.25">
      <c r="C1821" s="162"/>
      <c r="D1821" s="162"/>
    </row>
    <row r="1822" spans="3:4" x14ac:dyDescent="0.25">
      <c r="C1822" s="162"/>
      <c r="D1822" s="162"/>
    </row>
    <row r="1823" spans="3:4" x14ac:dyDescent="0.25">
      <c r="C1823" s="162"/>
      <c r="D1823" s="162"/>
    </row>
    <row r="1824" spans="3:4" x14ac:dyDescent="0.25">
      <c r="C1824" s="162"/>
      <c r="D1824" s="162"/>
    </row>
    <row r="1825" spans="3:4" x14ac:dyDescent="0.25">
      <c r="C1825" s="162"/>
      <c r="D1825" s="162"/>
    </row>
    <row r="1826" spans="3:4" x14ac:dyDescent="0.25">
      <c r="C1826" s="162"/>
      <c r="D1826" s="162"/>
    </row>
    <row r="1827" spans="3:4" x14ac:dyDescent="0.25">
      <c r="C1827" s="162"/>
      <c r="D1827" s="162"/>
    </row>
    <row r="1828" spans="3:4" x14ac:dyDescent="0.25">
      <c r="C1828" s="162"/>
      <c r="D1828" s="162"/>
    </row>
    <row r="1829" spans="3:4" x14ac:dyDescent="0.25">
      <c r="C1829" s="162"/>
      <c r="D1829" s="162"/>
    </row>
    <row r="1830" spans="3:4" x14ac:dyDescent="0.25">
      <c r="C1830" s="162"/>
      <c r="D1830" s="162"/>
    </row>
    <row r="1831" spans="3:4" x14ac:dyDescent="0.25">
      <c r="C1831" s="162"/>
      <c r="D1831" s="162"/>
    </row>
    <row r="1832" spans="3:4" x14ac:dyDescent="0.25">
      <c r="C1832" s="162"/>
      <c r="D1832" s="162"/>
    </row>
    <row r="1833" spans="3:4" x14ac:dyDescent="0.25">
      <c r="C1833" s="162"/>
      <c r="D1833" s="162"/>
    </row>
    <row r="1834" spans="3:4" x14ac:dyDescent="0.25">
      <c r="C1834" s="162"/>
      <c r="D1834" s="162"/>
    </row>
    <row r="1835" spans="3:4" x14ac:dyDescent="0.25">
      <c r="C1835" s="162"/>
      <c r="D1835" s="162"/>
    </row>
    <row r="1836" spans="3:4" x14ac:dyDescent="0.25">
      <c r="C1836" s="162"/>
      <c r="D1836" s="162"/>
    </row>
    <row r="1837" spans="3:4" x14ac:dyDescent="0.25">
      <c r="C1837" s="162"/>
      <c r="D1837" s="162"/>
    </row>
    <row r="1838" spans="3:4" x14ac:dyDescent="0.25">
      <c r="C1838" s="162"/>
      <c r="D1838" s="162"/>
    </row>
    <row r="1839" spans="3:4" x14ac:dyDescent="0.25">
      <c r="C1839" s="162"/>
      <c r="D1839" s="162"/>
    </row>
    <row r="1840" spans="3:4" x14ac:dyDescent="0.25">
      <c r="C1840" s="162"/>
      <c r="D1840" s="162"/>
    </row>
    <row r="1841" spans="3:4" x14ac:dyDescent="0.25">
      <c r="C1841" s="162"/>
      <c r="D1841" s="162"/>
    </row>
    <row r="1842" spans="3:4" x14ac:dyDescent="0.25">
      <c r="C1842" s="162"/>
      <c r="D1842" s="162"/>
    </row>
    <row r="1843" spans="3:4" x14ac:dyDescent="0.25">
      <c r="C1843" s="162"/>
      <c r="D1843" s="162"/>
    </row>
    <row r="1844" spans="3:4" x14ac:dyDescent="0.25">
      <c r="C1844" s="162"/>
      <c r="D1844" s="162"/>
    </row>
    <row r="1845" spans="3:4" x14ac:dyDescent="0.25">
      <c r="C1845" s="162"/>
      <c r="D1845" s="162"/>
    </row>
    <row r="1846" spans="3:4" x14ac:dyDescent="0.25">
      <c r="C1846" s="162"/>
      <c r="D1846" s="162"/>
    </row>
    <row r="1847" spans="3:4" x14ac:dyDescent="0.25">
      <c r="C1847" s="162"/>
      <c r="D1847" s="162"/>
    </row>
    <row r="1848" spans="3:4" x14ac:dyDescent="0.25">
      <c r="C1848" s="162"/>
      <c r="D1848" s="162"/>
    </row>
    <row r="1849" spans="3:4" x14ac:dyDescent="0.25">
      <c r="C1849" s="162"/>
      <c r="D1849" s="162"/>
    </row>
    <row r="1850" spans="3:4" x14ac:dyDescent="0.25">
      <c r="C1850" s="162"/>
      <c r="D1850" s="162"/>
    </row>
    <row r="1851" spans="3:4" x14ac:dyDescent="0.25">
      <c r="C1851" s="162"/>
      <c r="D1851" s="162"/>
    </row>
    <row r="1852" spans="3:4" x14ac:dyDescent="0.25">
      <c r="C1852" s="162"/>
      <c r="D1852" s="162"/>
    </row>
    <row r="1853" spans="3:4" x14ac:dyDescent="0.25">
      <c r="C1853" s="162"/>
      <c r="D1853" s="162"/>
    </row>
    <row r="1854" spans="3:4" x14ac:dyDescent="0.25">
      <c r="C1854" s="162"/>
      <c r="D1854" s="162"/>
    </row>
    <row r="1855" spans="3:4" x14ac:dyDescent="0.25">
      <c r="C1855" s="162"/>
      <c r="D1855" s="162"/>
    </row>
    <row r="1856" spans="3:4" x14ac:dyDescent="0.25">
      <c r="C1856" s="162"/>
      <c r="D1856" s="162"/>
    </row>
    <row r="1857" spans="3:4" x14ac:dyDescent="0.25">
      <c r="C1857" s="162"/>
      <c r="D1857" s="162"/>
    </row>
    <row r="1858" spans="3:4" x14ac:dyDescent="0.25">
      <c r="C1858" s="162"/>
      <c r="D1858" s="162"/>
    </row>
    <row r="1859" spans="3:4" x14ac:dyDescent="0.25">
      <c r="C1859" s="162"/>
      <c r="D1859" s="162"/>
    </row>
    <row r="1860" spans="3:4" x14ac:dyDescent="0.25">
      <c r="C1860" s="162"/>
      <c r="D1860" s="162"/>
    </row>
    <row r="1861" spans="3:4" x14ac:dyDescent="0.25">
      <c r="C1861" s="162"/>
      <c r="D1861" s="162"/>
    </row>
    <row r="1862" spans="3:4" x14ac:dyDescent="0.25">
      <c r="C1862" s="162"/>
      <c r="D1862" s="162"/>
    </row>
    <row r="1863" spans="3:4" x14ac:dyDescent="0.25">
      <c r="C1863" s="162"/>
      <c r="D1863" s="162"/>
    </row>
    <row r="1864" spans="3:4" x14ac:dyDescent="0.25">
      <c r="C1864" s="162"/>
      <c r="D1864" s="162"/>
    </row>
    <row r="1865" spans="3:4" x14ac:dyDescent="0.25">
      <c r="C1865" s="162"/>
      <c r="D1865" s="162"/>
    </row>
    <row r="1866" spans="3:4" x14ac:dyDescent="0.25">
      <c r="C1866" s="162"/>
      <c r="D1866" s="162"/>
    </row>
    <row r="1867" spans="3:4" x14ac:dyDescent="0.25">
      <c r="C1867" s="162"/>
      <c r="D1867" s="162"/>
    </row>
    <row r="1868" spans="3:4" x14ac:dyDescent="0.25">
      <c r="C1868" s="162"/>
      <c r="D1868" s="162"/>
    </row>
    <row r="1869" spans="3:4" x14ac:dyDescent="0.25">
      <c r="C1869" s="162"/>
      <c r="D1869" s="162"/>
    </row>
    <row r="1870" spans="3:4" x14ac:dyDescent="0.25">
      <c r="C1870" s="162"/>
      <c r="D1870" s="162"/>
    </row>
    <row r="1871" spans="3:4" x14ac:dyDescent="0.25">
      <c r="C1871" s="162"/>
      <c r="D1871" s="162"/>
    </row>
    <row r="1872" spans="3:4" x14ac:dyDescent="0.25">
      <c r="C1872" s="162"/>
      <c r="D1872" s="162"/>
    </row>
    <row r="1873" spans="3:4" x14ac:dyDescent="0.25">
      <c r="C1873" s="162"/>
      <c r="D1873" s="162"/>
    </row>
    <row r="1874" spans="3:4" x14ac:dyDescent="0.25">
      <c r="C1874" s="162"/>
      <c r="D1874" s="162"/>
    </row>
    <row r="1875" spans="3:4" x14ac:dyDescent="0.25">
      <c r="C1875" s="162"/>
      <c r="D1875" s="162"/>
    </row>
    <row r="1876" spans="3:4" x14ac:dyDescent="0.25">
      <c r="C1876" s="162"/>
      <c r="D1876" s="162"/>
    </row>
    <row r="1877" spans="3:4" x14ac:dyDescent="0.25">
      <c r="C1877" s="162"/>
      <c r="D1877" s="162"/>
    </row>
    <row r="1878" spans="3:4" x14ac:dyDescent="0.25">
      <c r="C1878" s="162"/>
      <c r="D1878" s="162"/>
    </row>
    <row r="1879" spans="3:4" x14ac:dyDescent="0.25">
      <c r="C1879" s="162"/>
      <c r="D1879" s="162"/>
    </row>
    <row r="1880" spans="3:4" x14ac:dyDescent="0.25">
      <c r="C1880" s="162"/>
      <c r="D1880" s="162"/>
    </row>
    <row r="1881" spans="3:4" x14ac:dyDescent="0.25">
      <c r="C1881" s="162"/>
      <c r="D1881" s="162"/>
    </row>
    <row r="1882" spans="3:4" x14ac:dyDescent="0.25">
      <c r="C1882" s="162"/>
      <c r="D1882" s="162"/>
    </row>
    <row r="1883" spans="3:4" x14ac:dyDescent="0.25">
      <c r="C1883" s="162"/>
      <c r="D1883" s="162"/>
    </row>
    <row r="1884" spans="3:4" x14ac:dyDescent="0.25">
      <c r="C1884" s="162"/>
      <c r="D1884" s="162"/>
    </row>
    <row r="1885" spans="3:4" x14ac:dyDescent="0.25">
      <c r="C1885" s="162"/>
      <c r="D1885" s="162"/>
    </row>
    <row r="1886" spans="3:4" x14ac:dyDescent="0.25">
      <c r="C1886" s="162"/>
      <c r="D1886" s="162"/>
    </row>
    <row r="1887" spans="3:4" x14ac:dyDescent="0.25">
      <c r="C1887" s="162"/>
      <c r="D1887" s="162"/>
    </row>
    <row r="1888" spans="3:4" x14ac:dyDescent="0.25">
      <c r="C1888" s="162"/>
      <c r="D1888" s="162"/>
    </row>
    <row r="1889" spans="3:4" x14ac:dyDescent="0.25">
      <c r="C1889" s="162"/>
      <c r="D1889" s="162"/>
    </row>
    <row r="1890" spans="3:4" x14ac:dyDescent="0.25">
      <c r="C1890" s="162"/>
      <c r="D1890" s="162"/>
    </row>
    <row r="1891" spans="3:4" x14ac:dyDescent="0.25">
      <c r="C1891" s="162"/>
      <c r="D1891" s="162"/>
    </row>
    <row r="1892" spans="3:4" x14ac:dyDescent="0.25">
      <c r="C1892" s="162"/>
      <c r="D1892" s="162"/>
    </row>
    <row r="1893" spans="3:4" x14ac:dyDescent="0.25">
      <c r="C1893" s="162"/>
      <c r="D1893" s="162"/>
    </row>
    <row r="1894" spans="3:4" x14ac:dyDescent="0.25">
      <c r="C1894" s="162"/>
      <c r="D1894" s="162"/>
    </row>
    <row r="1895" spans="3:4" x14ac:dyDescent="0.25">
      <c r="C1895" s="162"/>
      <c r="D1895" s="162"/>
    </row>
    <row r="1896" spans="3:4" x14ac:dyDescent="0.25">
      <c r="C1896" s="162"/>
      <c r="D1896" s="162"/>
    </row>
    <row r="1897" spans="3:4" x14ac:dyDescent="0.25">
      <c r="C1897" s="162"/>
      <c r="D1897" s="162"/>
    </row>
    <row r="1898" spans="3:4" x14ac:dyDescent="0.25">
      <c r="C1898" s="162"/>
      <c r="D1898" s="162"/>
    </row>
    <row r="1899" spans="3:4" x14ac:dyDescent="0.25">
      <c r="C1899" s="162"/>
      <c r="D1899" s="162"/>
    </row>
    <row r="1900" spans="3:4" x14ac:dyDescent="0.25">
      <c r="C1900" s="162"/>
      <c r="D1900" s="162"/>
    </row>
    <row r="1901" spans="3:4" x14ac:dyDescent="0.25">
      <c r="C1901" s="162"/>
      <c r="D1901" s="162"/>
    </row>
    <row r="1902" spans="3:4" x14ac:dyDescent="0.25">
      <c r="C1902" s="162"/>
      <c r="D1902" s="162"/>
    </row>
    <row r="1903" spans="3:4" x14ac:dyDescent="0.25">
      <c r="C1903" s="162"/>
      <c r="D1903" s="162"/>
    </row>
    <row r="1904" spans="3:4" x14ac:dyDescent="0.25">
      <c r="C1904" s="162"/>
      <c r="D1904" s="162"/>
    </row>
    <row r="1905" spans="3:4" x14ac:dyDescent="0.25">
      <c r="C1905" s="162"/>
      <c r="D1905" s="162"/>
    </row>
    <row r="1906" spans="3:4" x14ac:dyDescent="0.25">
      <c r="C1906" s="162"/>
      <c r="D1906" s="162"/>
    </row>
    <row r="1907" spans="3:4" x14ac:dyDescent="0.25">
      <c r="C1907" s="162"/>
      <c r="D1907" s="162"/>
    </row>
    <row r="1908" spans="3:4" x14ac:dyDescent="0.25">
      <c r="C1908" s="162"/>
      <c r="D1908" s="162"/>
    </row>
    <row r="1909" spans="3:4" x14ac:dyDescent="0.25">
      <c r="C1909" s="162"/>
      <c r="D1909" s="162"/>
    </row>
    <row r="1910" spans="3:4" x14ac:dyDescent="0.25">
      <c r="C1910" s="162"/>
      <c r="D1910" s="162"/>
    </row>
    <row r="1911" spans="3:4" x14ac:dyDescent="0.25">
      <c r="C1911" s="162"/>
      <c r="D1911" s="162"/>
    </row>
    <row r="1912" spans="3:4" x14ac:dyDescent="0.25">
      <c r="C1912" s="162"/>
      <c r="D1912" s="162"/>
    </row>
    <row r="1913" spans="3:4" x14ac:dyDescent="0.25">
      <c r="C1913" s="162"/>
      <c r="D1913" s="162"/>
    </row>
    <row r="1914" spans="3:4" x14ac:dyDescent="0.25">
      <c r="C1914" s="162"/>
      <c r="D1914" s="162"/>
    </row>
    <row r="1915" spans="3:4" x14ac:dyDescent="0.25">
      <c r="C1915" s="162"/>
      <c r="D1915" s="162"/>
    </row>
    <row r="1916" spans="3:4" x14ac:dyDescent="0.25">
      <c r="C1916" s="162"/>
      <c r="D1916" s="162"/>
    </row>
    <row r="1917" spans="3:4" x14ac:dyDescent="0.25">
      <c r="C1917" s="162"/>
      <c r="D1917" s="162"/>
    </row>
    <row r="1918" spans="3:4" x14ac:dyDescent="0.25">
      <c r="C1918" s="162"/>
      <c r="D1918" s="162"/>
    </row>
    <row r="1919" spans="3:4" x14ac:dyDescent="0.25">
      <c r="C1919" s="162"/>
      <c r="D1919" s="162"/>
    </row>
    <row r="1920" spans="3:4" x14ac:dyDescent="0.25">
      <c r="C1920" s="162"/>
      <c r="D1920" s="162"/>
    </row>
    <row r="1921" spans="3:4" x14ac:dyDescent="0.25">
      <c r="C1921" s="162"/>
      <c r="D1921" s="162"/>
    </row>
    <row r="1922" spans="3:4" x14ac:dyDescent="0.25">
      <c r="C1922" s="162"/>
      <c r="D1922" s="162"/>
    </row>
    <row r="1923" spans="3:4" x14ac:dyDescent="0.25">
      <c r="C1923" s="162"/>
      <c r="D1923" s="162"/>
    </row>
    <row r="1924" spans="3:4" x14ac:dyDescent="0.25">
      <c r="C1924" s="162"/>
      <c r="D1924" s="162"/>
    </row>
    <row r="1925" spans="3:4" x14ac:dyDescent="0.25">
      <c r="C1925" s="162"/>
      <c r="D1925" s="162"/>
    </row>
    <row r="1926" spans="3:4" x14ac:dyDescent="0.25">
      <c r="C1926" s="162"/>
      <c r="D1926" s="162"/>
    </row>
    <row r="1927" spans="3:4" x14ac:dyDescent="0.25">
      <c r="C1927" s="162"/>
      <c r="D1927" s="162"/>
    </row>
    <row r="1928" spans="3:4" x14ac:dyDescent="0.25">
      <c r="C1928" s="162"/>
      <c r="D1928" s="162"/>
    </row>
    <row r="1929" spans="3:4" x14ac:dyDescent="0.25">
      <c r="C1929" s="162"/>
      <c r="D1929" s="162"/>
    </row>
    <row r="1930" spans="3:4" x14ac:dyDescent="0.25">
      <c r="C1930" s="162"/>
      <c r="D1930" s="162"/>
    </row>
    <row r="1931" spans="3:4" x14ac:dyDescent="0.25">
      <c r="C1931" s="162"/>
      <c r="D1931" s="162"/>
    </row>
    <row r="1932" spans="3:4" x14ac:dyDescent="0.25">
      <c r="C1932" s="162"/>
      <c r="D1932" s="162"/>
    </row>
    <row r="1933" spans="3:4" x14ac:dyDescent="0.25">
      <c r="C1933" s="162"/>
      <c r="D1933" s="162"/>
    </row>
    <row r="1934" spans="3:4" x14ac:dyDescent="0.25">
      <c r="C1934" s="162"/>
      <c r="D1934" s="162"/>
    </row>
    <row r="1935" spans="3:4" x14ac:dyDescent="0.25">
      <c r="C1935" s="162"/>
      <c r="D1935" s="162"/>
    </row>
    <row r="1936" spans="3:4" x14ac:dyDescent="0.25">
      <c r="C1936" s="162"/>
      <c r="D1936" s="162"/>
    </row>
    <row r="1937" spans="3:4" x14ac:dyDescent="0.25">
      <c r="C1937" s="162"/>
      <c r="D1937" s="162"/>
    </row>
    <row r="1938" spans="3:4" x14ac:dyDescent="0.25">
      <c r="C1938" s="162"/>
      <c r="D1938" s="162"/>
    </row>
    <row r="1939" spans="3:4" x14ac:dyDescent="0.25">
      <c r="C1939" s="162"/>
      <c r="D1939" s="162"/>
    </row>
    <row r="1940" spans="3:4" x14ac:dyDescent="0.25">
      <c r="C1940" s="162"/>
      <c r="D1940" s="162"/>
    </row>
    <row r="1941" spans="3:4" x14ac:dyDescent="0.25">
      <c r="C1941" s="162"/>
      <c r="D1941" s="162"/>
    </row>
    <row r="1942" spans="3:4" x14ac:dyDescent="0.25">
      <c r="C1942" s="162"/>
      <c r="D1942" s="162"/>
    </row>
    <row r="1943" spans="3:4" x14ac:dyDescent="0.25">
      <c r="C1943" s="162"/>
      <c r="D1943" s="162"/>
    </row>
    <row r="1944" spans="3:4" x14ac:dyDescent="0.25">
      <c r="C1944" s="162"/>
      <c r="D1944" s="162"/>
    </row>
    <row r="1945" spans="3:4" x14ac:dyDescent="0.25">
      <c r="C1945" s="162"/>
      <c r="D1945" s="162"/>
    </row>
    <row r="1946" spans="3:4" x14ac:dyDescent="0.25">
      <c r="C1946" s="162"/>
      <c r="D1946" s="162"/>
    </row>
    <row r="1947" spans="3:4" x14ac:dyDescent="0.25">
      <c r="C1947" s="162"/>
      <c r="D1947" s="162"/>
    </row>
    <row r="1948" spans="3:4" x14ac:dyDescent="0.25">
      <c r="C1948" s="162"/>
      <c r="D1948" s="162"/>
    </row>
    <row r="1949" spans="3:4" x14ac:dyDescent="0.25">
      <c r="C1949" s="162"/>
      <c r="D1949" s="162"/>
    </row>
    <row r="1950" spans="3:4" x14ac:dyDescent="0.25">
      <c r="C1950" s="162"/>
      <c r="D1950" s="162"/>
    </row>
    <row r="1951" spans="3:4" x14ac:dyDescent="0.25">
      <c r="C1951" s="162"/>
      <c r="D1951" s="162"/>
    </row>
    <row r="1952" spans="3:4" x14ac:dyDescent="0.25">
      <c r="C1952" s="162"/>
      <c r="D1952" s="162"/>
    </row>
    <row r="1953" spans="3:4" x14ac:dyDescent="0.25">
      <c r="C1953" s="162"/>
      <c r="D1953" s="162"/>
    </row>
    <row r="1954" spans="3:4" x14ac:dyDescent="0.25">
      <c r="C1954" s="162"/>
      <c r="D1954" s="162"/>
    </row>
    <row r="1955" spans="3:4" x14ac:dyDescent="0.25">
      <c r="C1955" s="162"/>
      <c r="D1955" s="162"/>
    </row>
    <row r="1956" spans="3:4" x14ac:dyDescent="0.25">
      <c r="C1956" s="162"/>
      <c r="D1956" s="162"/>
    </row>
    <row r="1957" spans="3:4" x14ac:dyDescent="0.25">
      <c r="C1957" s="162"/>
      <c r="D1957" s="162"/>
    </row>
    <row r="1958" spans="3:4" x14ac:dyDescent="0.25">
      <c r="C1958" s="162"/>
      <c r="D1958" s="162"/>
    </row>
    <row r="1959" spans="3:4" x14ac:dyDescent="0.25">
      <c r="C1959" s="162"/>
      <c r="D1959" s="162"/>
    </row>
    <row r="1960" spans="3:4" x14ac:dyDescent="0.25">
      <c r="C1960" s="162"/>
      <c r="D1960" s="162"/>
    </row>
    <row r="1961" spans="3:4" x14ac:dyDescent="0.25">
      <c r="C1961" s="162"/>
      <c r="D1961" s="162"/>
    </row>
    <row r="1962" spans="3:4" x14ac:dyDescent="0.25">
      <c r="C1962" s="162"/>
      <c r="D1962" s="162"/>
    </row>
    <row r="1963" spans="3:4" x14ac:dyDescent="0.25">
      <c r="C1963" s="162"/>
      <c r="D1963" s="162"/>
    </row>
    <row r="1964" spans="3:4" x14ac:dyDescent="0.25">
      <c r="C1964" s="162"/>
      <c r="D1964" s="162"/>
    </row>
    <row r="1965" spans="3:4" x14ac:dyDescent="0.25">
      <c r="C1965" s="162"/>
      <c r="D1965" s="162"/>
    </row>
    <row r="1966" spans="3:4" x14ac:dyDescent="0.25">
      <c r="C1966" s="162"/>
      <c r="D1966" s="162"/>
    </row>
    <row r="1967" spans="3:4" x14ac:dyDescent="0.25">
      <c r="C1967" s="162"/>
      <c r="D1967" s="162"/>
    </row>
    <row r="1968" spans="3:4" x14ac:dyDescent="0.25">
      <c r="C1968" s="162"/>
      <c r="D1968" s="162"/>
    </row>
    <row r="1969" spans="3:4" x14ac:dyDescent="0.25">
      <c r="C1969" s="162"/>
      <c r="D1969" s="162"/>
    </row>
    <row r="1970" spans="3:4" x14ac:dyDescent="0.25">
      <c r="C1970" s="162"/>
      <c r="D1970" s="162"/>
    </row>
    <row r="1971" spans="3:4" x14ac:dyDescent="0.25">
      <c r="C1971" s="162"/>
      <c r="D1971" s="162"/>
    </row>
    <row r="1972" spans="3:4" x14ac:dyDescent="0.25">
      <c r="C1972" s="162"/>
      <c r="D1972" s="162"/>
    </row>
    <row r="1973" spans="3:4" x14ac:dyDescent="0.25">
      <c r="C1973" s="162"/>
      <c r="D1973" s="162"/>
    </row>
    <row r="1974" spans="3:4" x14ac:dyDescent="0.25">
      <c r="C1974" s="162"/>
      <c r="D1974" s="162"/>
    </row>
    <row r="1975" spans="3:4" x14ac:dyDescent="0.25">
      <c r="C1975" s="162"/>
      <c r="D1975" s="162"/>
    </row>
    <row r="1976" spans="3:4" x14ac:dyDescent="0.25">
      <c r="C1976" s="162"/>
      <c r="D1976" s="162"/>
    </row>
    <row r="1977" spans="3:4" x14ac:dyDescent="0.25">
      <c r="C1977" s="162"/>
      <c r="D1977" s="162"/>
    </row>
    <row r="1978" spans="3:4" x14ac:dyDescent="0.25">
      <c r="C1978" s="162"/>
      <c r="D1978" s="162"/>
    </row>
    <row r="1979" spans="3:4" x14ac:dyDescent="0.25">
      <c r="C1979" s="162"/>
      <c r="D1979" s="162"/>
    </row>
    <row r="1980" spans="3:4" x14ac:dyDescent="0.25">
      <c r="C1980" s="162"/>
      <c r="D1980" s="162"/>
    </row>
    <row r="1981" spans="3:4" x14ac:dyDescent="0.25">
      <c r="C1981" s="162"/>
      <c r="D1981" s="162"/>
    </row>
    <row r="1982" spans="3:4" x14ac:dyDescent="0.25">
      <c r="C1982" s="162"/>
      <c r="D1982" s="162"/>
    </row>
    <row r="1983" spans="3:4" x14ac:dyDescent="0.25">
      <c r="C1983" s="162"/>
      <c r="D1983" s="162"/>
    </row>
    <row r="1984" spans="3:4" x14ac:dyDescent="0.25">
      <c r="C1984" s="162"/>
      <c r="D1984" s="162"/>
    </row>
    <row r="1985" spans="3:4" x14ac:dyDescent="0.25">
      <c r="C1985" s="162"/>
      <c r="D1985" s="162"/>
    </row>
    <row r="1986" spans="3:4" x14ac:dyDescent="0.25">
      <c r="C1986" s="162"/>
      <c r="D1986" s="162"/>
    </row>
    <row r="1987" spans="3:4" x14ac:dyDescent="0.25">
      <c r="C1987" s="162"/>
      <c r="D1987" s="162"/>
    </row>
    <row r="1988" spans="3:4" x14ac:dyDescent="0.25">
      <c r="C1988" s="162"/>
      <c r="D1988" s="162"/>
    </row>
    <row r="1989" spans="3:4" x14ac:dyDescent="0.25">
      <c r="C1989" s="162"/>
      <c r="D1989" s="162"/>
    </row>
    <row r="1990" spans="3:4" x14ac:dyDescent="0.25">
      <c r="C1990" s="162"/>
      <c r="D1990" s="162"/>
    </row>
    <row r="1991" spans="3:4" x14ac:dyDescent="0.25">
      <c r="C1991" s="162"/>
      <c r="D1991" s="162"/>
    </row>
    <row r="1992" spans="3:4" x14ac:dyDescent="0.25">
      <c r="C1992" s="162"/>
      <c r="D1992" s="162"/>
    </row>
    <row r="1993" spans="3:4" x14ac:dyDescent="0.25">
      <c r="C1993" s="162"/>
      <c r="D1993" s="162"/>
    </row>
    <row r="1994" spans="3:4" x14ac:dyDescent="0.25">
      <c r="C1994" s="162"/>
      <c r="D1994" s="162"/>
    </row>
    <row r="1995" spans="3:4" x14ac:dyDescent="0.25">
      <c r="C1995" s="162"/>
      <c r="D1995" s="162"/>
    </row>
    <row r="1996" spans="3:4" x14ac:dyDescent="0.25">
      <c r="C1996" s="162"/>
      <c r="D1996" s="162"/>
    </row>
    <row r="1997" spans="3:4" x14ac:dyDescent="0.25">
      <c r="C1997" s="162"/>
      <c r="D1997" s="162"/>
    </row>
    <row r="1998" spans="3:4" x14ac:dyDescent="0.25">
      <c r="C1998" s="162"/>
      <c r="D1998" s="162"/>
    </row>
    <row r="1999" spans="3:4" x14ac:dyDescent="0.25">
      <c r="C1999" s="162"/>
      <c r="D1999" s="162"/>
    </row>
    <row r="2000" spans="3:4" x14ac:dyDescent="0.25">
      <c r="C2000" s="162"/>
      <c r="D2000" s="162"/>
    </row>
  </sheetData>
  <mergeCells count="2">
    <mergeCell ref="C5:D5"/>
    <mergeCell ref="C2:D4"/>
  </mergeCells>
  <conditionalFormatting sqref="C9:D2000">
    <cfRule type="expression" dxfId="2" priority="1">
      <formula>ISNUMBER($A9)</formula>
    </cfRule>
  </conditionalFormatting>
  <pageMargins left="0.70866141732283472" right="0.70866141732283472" top="0.74803149606299213" bottom="0.74803149606299213" header="0.31496062992125984" footer="0.31496062992125984"/>
  <pageSetup paperSize="0" scale="59" fitToHeight="0" orientation="portrait" r:id="rId1"/>
  <headerFooter>
    <oddHeader>&amp;L&amp;F&amp;RSIDE &amp;P AF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9398B-8B3B-418E-9A7B-E6E0B4151FA8}">
  <sheetPr>
    <tabColor theme="9" tint="0.79998168889431442"/>
    <pageSetUpPr fitToPage="1"/>
  </sheetPr>
  <dimension ref="A1:AG45"/>
  <sheetViews>
    <sheetView showGridLines="0" zoomScaleNormal="100" workbookViewId="0">
      <selection activeCell="E20" sqref="E20"/>
    </sheetView>
  </sheetViews>
  <sheetFormatPr defaultColWidth="0" defaultRowHeight="15" outlineLevelCol="1" x14ac:dyDescent="0.25"/>
  <cols>
    <col min="1" max="1" width="9.140625" customWidth="1"/>
    <col min="2" max="2" width="9.140625" hidden="1" customWidth="1"/>
    <col min="3" max="3" width="7.85546875" style="168" customWidth="1"/>
    <col min="4" max="6" width="10.140625" style="169" customWidth="1"/>
    <col min="7" max="9" width="5.7109375" style="169" hidden="1" customWidth="1" outlineLevel="1"/>
    <col min="10" max="10" width="33.140625" style="168" hidden="1" customWidth="1" outlineLevel="1"/>
    <col min="11" max="11" width="7.28515625" customWidth="1" collapsed="1"/>
    <col min="12" max="12" width="9.140625" hidden="1" customWidth="1"/>
    <col min="13" max="13" width="11.140625" hidden="1" customWidth="1"/>
    <col min="14" max="14" width="10.85546875" hidden="1" customWidth="1"/>
    <col min="15" max="15" width="7.42578125" hidden="1" customWidth="1"/>
    <col min="16" max="16" width="18.42578125" hidden="1" customWidth="1"/>
    <col min="17" max="17" width="18.140625" style="167" customWidth="1"/>
    <col min="18" max="18" width="35.7109375" style="167" hidden="1" customWidth="1" outlineLevel="1"/>
    <col min="19" max="19" width="39" style="167" hidden="1" customWidth="1" outlineLevel="1"/>
    <col min="20" max="20" width="57.140625" style="167" hidden="1" customWidth="1" outlineLevel="1"/>
    <col min="21" max="21" width="27.140625" style="167" hidden="1" customWidth="1" outlineLevel="1"/>
    <col min="22" max="22" width="22.42578125" style="167" hidden="1" customWidth="1" outlineLevel="1"/>
    <col min="23" max="23" width="9.140625" customWidth="1" collapsed="1"/>
    <col min="24" max="24" width="25.140625" customWidth="1"/>
    <col min="25" max="29" width="15.42578125" customWidth="1"/>
    <col min="30" max="30" width="10.42578125" customWidth="1"/>
    <col min="31" max="31" width="9.140625" customWidth="1"/>
    <col min="32" max="32" width="25.85546875" customWidth="1"/>
    <col min="33" max="33" width="9.140625" customWidth="1"/>
    <col min="34" max="16384" width="9.140625" hidden="1"/>
  </cols>
  <sheetData>
    <row r="1" spans="2:32" x14ac:dyDescent="0.25">
      <c r="C1"/>
      <c r="D1"/>
      <c r="E1"/>
      <c r="F1"/>
      <c r="G1"/>
      <c r="H1"/>
      <c r="I1"/>
      <c r="J1"/>
      <c r="Q1"/>
      <c r="R1"/>
      <c r="S1"/>
      <c r="T1"/>
      <c r="U1"/>
      <c r="V1"/>
    </row>
    <row r="2" spans="2:32" x14ac:dyDescent="0.25">
      <c r="C2"/>
      <c r="D2"/>
      <c r="E2"/>
      <c r="F2"/>
      <c r="G2"/>
      <c r="H2"/>
      <c r="I2"/>
      <c r="J2"/>
      <c r="Q2"/>
      <c r="R2"/>
      <c r="S2"/>
      <c r="T2"/>
      <c r="U2"/>
      <c r="V2"/>
    </row>
    <row r="3" spans="2:32" ht="21" x14ac:dyDescent="0.35">
      <c r="C3" s="8"/>
      <c r="D3"/>
      <c r="E3"/>
      <c r="F3"/>
      <c r="G3"/>
      <c r="H3"/>
      <c r="I3"/>
      <c r="J3"/>
      <c r="Q3" s="8"/>
      <c r="R3" s="6"/>
      <c r="S3" s="19"/>
      <c r="T3" s="19"/>
      <c r="U3"/>
      <c r="V3"/>
      <c r="X3" s="8"/>
      <c r="Y3" s="6"/>
      <c r="Z3" s="6"/>
      <c r="AA3" s="6"/>
      <c r="AB3" s="6"/>
      <c r="AC3" s="6"/>
      <c r="AD3" s="6"/>
      <c r="AE3" s="6"/>
      <c r="AF3" s="6"/>
    </row>
    <row r="4" spans="2:32" ht="37.5" customHeight="1" x14ac:dyDescent="0.25">
      <c r="C4" s="240" t="s">
        <v>100</v>
      </c>
      <c r="D4" s="241"/>
      <c r="E4" s="241"/>
      <c r="F4" s="241"/>
      <c r="G4" s="241"/>
      <c r="H4" s="241"/>
      <c r="I4" s="241"/>
      <c r="J4" s="241"/>
      <c r="Q4" s="240" t="s">
        <v>99</v>
      </c>
      <c r="R4" s="240"/>
      <c r="S4" s="240"/>
      <c r="T4" s="240"/>
      <c r="U4" s="240"/>
      <c r="V4" s="240"/>
      <c r="X4" s="241" t="s">
        <v>98</v>
      </c>
      <c r="Y4" s="241"/>
      <c r="Z4" s="241"/>
      <c r="AA4" s="241"/>
      <c r="AB4" s="241"/>
      <c r="AC4" s="241"/>
      <c r="AD4" s="241"/>
      <c r="AE4" s="241"/>
      <c r="AF4" s="241"/>
    </row>
    <row r="5" spans="2:32" ht="23.25" x14ac:dyDescent="0.35">
      <c r="C5" s="8" t="s">
        <v>88</v>
      </c>
      <c r="D5"/>
      <c r="E5"/>
      <c r="F5"/>
      <c r="G5"/>
      <c r="H5"/>
      <c r="I5"/>
      <c r="J5"/>
      <c r="Q5" s="8" t="s">
        <v>89</v>
      </c>
      <c r="R5"/>
      <c r="S5"/>
      <c r="T5"/>
      <c r="U5"/>
      <c r="V5"/>
      <c r="X5" s="8" t="s">
        <v>224</v>
      </c>
    </row>
    <row r="6" spans="2:32" x14ac:dyDescent="0.25">
      <c r="C6" s="11" t="s">
        <v>90</v>
      </c>
      <c r="D6" s="12"/>
      <c r="E6" s="12"/>
      <c r="F6" s="13"/>
      <c r="G6" s="242"/>
      <c r="H6" s="243"/>
      <c r="I6" s="243"/>
      <c r="J6" s="244"/>
      <c r="Q6" s="14" t="s">
        <v>91</v>
      </c>
      <c r="R6" s="20" t="str">
        <f>'OPLYSNINGER TIL AFLEVERING'!$C$11 &amp; ", " &amp;'OPLYSNINGER TIL AFLEVERING'!$C$12</f>
        <v xml:space="preserve">, </v>
      </c>
      <c r="S6" s="15" t="s">
        <v>92</v>
      </c>
      <c r="T6" s="21"/>
      <c r="U6" s="14" t="s">
        <v>96</v>
      </c>
      <c r="V6" s="20">
        <f>COUNTIF(DATAARK[14C-UDTAG.
(ANTAL FRA PRØVE)],"&gt;0")</f>
        <v>0</v>
      </c>
      <c r="X6" s="3" t="s">
        <v>0</v>
      </c>
      <c r="Y6" s="4" t="s">
        <v>1</v>
      </c>
      <c r="Z6" s="4" t="s">
        <v>2</v>
      </c>
      <c r="AA6" s="4" t="s">
        <v>3</v>
      </c>
      <c r="AB6" s="4" t="s">
        <v>4</v>
      </c>
      <c r="AC6" s="4" t="s">
        <v>5</v>
      </c>
      <c r="AD6" s="4" t="s">
        <v>6</v>
      </c>
      <c r="AE6" s="3"/>
      <c r="AF6" s="4" t="s">
        <v>7</v>
      </c>
    </row>
    <row r="7" spans="2:32" x14ac:dyDescent="0.25">
      <c r="C7" s="16" t="s">
        <v>93</v>
      </c>
      <c r="D7" s="17"/>
      <c r="E7" s="17"/>
      <c r="F7" s="18"/>
      <c r="G7" s="242"/>
      <c r="H7" s="243"/>
      <c r="I7" s="243"/>
      <c r="J7" s="244"/>
      <c r="Q7" s="14" t="s">
        <v>94</v>
      </c>
      <c r="R7" s="20">
        <f>'OPLYSNINGER TIL AFLEVERING'!$C$4</f>
        <v>0</v>
      </c>
      <c r="S7" s="15" t="s">
        <v>95</v>
      </c>
      <c r="T7" s="21"/>
      <c r="U7" s="15" t="s">
        <v>97</v>
      </c>
      <c r="V7" s="21"/>
      <c r="X7" s="5" t="s">
        <v>8</v>
      </c>
      <c r="Y7" s="5" t="s">
        <v>9</v>
      </c>
      <c r="Z7" s="2" t="s">
        <v>10</v>
      </c>
      <c r="AA7" s="2" t="s">
        <v>11</v>
      </c>
      <c r="AB7" s="2" t="s">
        <v>12</v>
      </c>
      <c r="AC7" s="2" t="s">
        <v>12</v>
      </c>
      <c r="AD7" s="5" t="s">
        <v>13</v>
      </c>
      <c r="AE7" s="9"/>
      <c r="AF7" s="10" t="s">
        <v>14</v>
      </c>
    </row>
    <row r="8" spans="2:32" x14ac:dyDescent="0.25">
      <c r="C8"/>
      <c r="D8"/>
      <c r="E8"/>
      <c r="F8"/>
      <c r="G8"/>
      <c r="H8"/>
      <c r="I8"/>
      <c r="J8"/>
      <c r="Q8"/>
      <c r="R8"/>
      <c r="S8"/>
      <c r="T8"/>
      <c r="U8"/>
      <c r="V8"/>
      <c r="X8" s="2" t="s">
        <v>15</v>
      </c>
      <c r="Y8" s="2" t="s">
        <v>16</v>
      </c>
      <c r="Z8" s="2" t="s">
        <v>17</v>
      </c>
      <c r="AA8" s="2" t="s">
        <v>18</v>
      </c>
      <c r="AB8" s="2" t="s">
        <v>19</v>
      </c>
      <c r="AC8" s="2" t="s">
        <v>19</v>
      </c>
      <c r="AD8" s="2" t="s">
        <v>20</v>
      </c>
      <c r="AF8" s="10" t="s">
        <v>21</v>
      </c>
    </row>
    <row r="9" spans="2:32" x14ac:dyDescent="0.25">
      <c r="C9"/>
      <c r="D9"/>
      <c r="E9"/>
      <c r="F9"/>
      <c r="G9"/>
      <c r="H9"/>
      <c r="I9"/>
      <c r="J9"/>
      <c r="Q9"/>
      <c r="R9"/>
      <c r="S9"/>
      <c r="T9"/>
      <c r="U9"/>
      <c r="V9"/>
      <c r="X9" s="2" t="s">
        <v>22</v>
      </c>
      <c r="Y9" s="2" t="s">
        <v>23</v>
      </c>
      <c r="Z9" s="5" t="s">
        <v>24</v>
      </c>
      <c r="AA9" s="2" t="s">
        <v>25</v>
      </c>
      <c r="AB9" s="2" t="s">
        <v>26</v>
      </c>
      <c r="AC9" s="2" t="s">
        <v>26</v>
      </c>
      <c r="AD9" s="2" t="s">
        <v>223</v>
      </c>
      <c r="AF9" s="10" t="s">
        <v>28</v>
      </c>
    </row>
    <row r="10" spans="2:32" x14ac:dyDescent="0.25">
      <c r="C10" s="24"/>
      <c r="D10" s="235" t="s">
        <v>103</v>
      </c>
      <c r="E10" s="236"/>
      <c r="F10" s="237"/>
      <c r="G10" s="238" t="s">
        <v>104</v>
      </c>
      <c r="H10" s="239"/>
      <c r="I10" s="24"/>
      <c r="J10" s="24"/>
      <c r="Q10"/>
      <c r="R10"/>
      <c r="S10"/>
      <c r="T10"/>
      <c r="U10"/>
      <c r="V10"/>
      <c r="X10" s="2" t="s">
        <v>29</v>
      </c>
      <c r="Y10" s="2" t="s">
        <v>30</v>
      </c>
      <c r="Z10" s="2" t="s">
        <v>31</v>
      </c>
      <c r="AA10" s="2" t="s">
        <v>27</v>
      </c>
      <c r="AB10" s="2" t="s">
        <v>32</v>
      </c>
      <c r="AC10" s="2" t="s">
        <v>32</v>
      </c>
      <c r="AD10" s="6"/>
      <c r="AF10" s="10" t="s">
        <v>33</v>
      </c>
    </row>
    <row r="11" spans="2:32" x14ac:dyDescent="0.25">
      <c r="B11" t="s">
        <v>122</v>
      </c>
      <c r="C11" s="22" t="s">
        <v>105</v>
      </c>
      <c r="D11" s="22" t="s">
        <v>106</v>
      </c>
      <c r="E11" s="22" t="s">
        <v>329</v>
      </c>
      <c r="F11" s="22" t="s">
        <v>107</v>
      </c>
      <c r="G11" s="23" t="s">
        <v>108</v>
      </c>
      <c r="H11" s="23" t="s">
        <v>109</v>
      </c>
      <c r="I11" s="22" t="s">
        <v>110</v>
      </c>
      <c r="J11" s="22" t="s">
        <v>111</v>
      </c>
      <c r="L11" t="s">
        <v>112</v>
      </c>
      <c r="M11" t="s">
        <v>113</v>
      </c>
      <c r="N11" t="s">
        <v>114</v>
      </c>
      <c r="O11" t="s">
        <v>112</v>
      </c>
      <c r="P11" t="s">
        <v>122</v>
      </c>
      <c r="Q11" s="25" t="s">
        <v>115</v>
      </c>
      <c r="R11" s="26" t="s">
        <v>116</v>
      </c>
      <c r="S11" s="27" t="s">
        <v>117</v>
      </c>
      <c r="T11" s="27" t="s">
        <v>118</v>
      </c>
      <c r="U11" s="28" t="s">
        <v>119</v>
      </c>
      <c r="V11" s="27" t="s">
        <v>120</v>
      </c>
      <c r="X11" s="2" t="s">
        <v>34</v>
      </c>
      <c r="Y11" s="2" t="s">
        <v>27</v>
      </c>
      <c r="Z11" s="2" t="s">
        <v>35</v>
      </c>
      <c r="AA11" s="2" t="s">
        <v>36</v>
      </c>
      <c r="AB11" s="2" t="s">
        <v>37</v>
      </c>
      <c r="AC11" s="2" t="s">
        <v>37</v>
      </c>
      <c r="AD11" s="6"/>
      <c r="AF11" s="10" t="s">
        <v>38</v>
      </c>
    </row>
    <row r="12" spans="2:32" x14ac:dyDescent="0.25">
      <c r="B12" cm="1">
        <f t="array" ref="B12:B16">ROW(_xlfn.ANCHORARRAY(C12))</f>
        <v>12</v>
      </c>
      <c r="C12" s="168" t="str" cm="1">
        <f t="array" ref="C12:C16">DATAARK[PRØVE-NR.]&amp;DATAARK[UNDERNR.]</f>
        <v/>
      </c>
      <c r="D12" s="169" t="str" cm="1">
        <f t="array" ref="D12:D16">IF(DATAARK[EGNET TIL 
MAKRO-ANALYSE]="","",DATAARK[EGNET TIL 
MAKRO-ANALYSE])</f>
        <v/>
      </c>
      <c r="E12" s="169" t="str" cm="1">
        <f t="array" ref="E12:E16">IF(DATAARK[EGNET TIL 
VEDANALYSE]="","",DATAARK[EGNET TIL 
VEDANALYSE])</f>
        <v/>
      </c>
      <c r="F12" s="169" t="str" cm="1">
        <f t="array" ref="F12:F16">IF(DATAARK[EGNET TIL 
C14 DATERING]="","",DATAARK[EGNET TIL 
C14 DATERING])</f>
        <v/>
      </c>
      <c r="G12" s="169" t="str" cm="1">
        <f t="array" ref="G12:G16">IF(DATAARK[KORN]="","",DATAARK[KORN])</f>
        <v/>
      </c>
      <c r="H12" s="169" t="str" cm="1">
        <f t="array" ref="H12:H16">IF(DATAARK[FRØ]="","",DATAARK[FRØ])</f>
        <v/>
      </c>
      <c r="I12" s="169" t="str" cm="1">
        <f t="array" ref="I12:I16">IF(DATAARK[TRÆ]="","",DATAARK[TRÆ])</f>
        <v/>
      </c>
      <c r="J12" s="168" t="str" cm="1">
        <f t="array" ref="J12:J16">IF(DATAARK[BEMÆRKNINGER VEDR. KURSORISK GENNEMSYN]="","",DATAARK[BEMÆRKNINGER VEDR. KURSORISK GENNEMSYN])</f>
        <v/>
      </c>
      <c r="L12" t="e" cm="1" vm="1">
        <f t="array" ref="L12">_xlfn._xlws.FILTER(DATAARK[PRØVE-NR.],DATAARK[14C-UDTAG.
(ANTAL FRA PRØVE)]&gt;0)</f>
        <v>#VALUE!</v>
      </c>
      <c r="M12" t="e" cm="1" vm="1">
        <f t="array" ref="M12">_xlfn._xlws.FILTER(DATAARK[14C-UDTAG.
(ANTAL FRA PRØVE)],DATAARK[14C-UDTAG.
(ANTAL FRA PRØVE)]&gt;0)</f>
        <v>#VALUE!</v>
      </c>
      <c r="N12" t="e" cm="1" vm="1">
        <f t="array" ref="N12">_xlfn._xlws.FILTER(DATAARK[UDTAGNING NR. 
(KUN VED FLERE END ÉN)],DATAARK[14C-UDTAG.
(ANTAL FRA PRØVE)]&gt;0)</f>
        <v>#VALUE!</v>
      </c>
      <c r="O12" t="e" cm="1" vm="2">
        <f t="array" ref="O12">IF(_xlfn.ANCHORARRAY(N12)&gt;0,_xlfn.ANCHORARRAY(L12)&amp;"-"&amp;_xlfn.ANCHORARRAY(N12),_xlfn.ANCHORARRAY(L12))</f>
        <v>#VALUE!</v>
      </c>
      <c r="P12" cm="1">
        <f t="array" ref="P12">ROW(_xlfn.ANCHORARRAY(Q12))</f>
        <v>12</v>
      </c>
      <c r="Q12" s="167" t="e" cm="1" vm="2">
        <f t="array" ref="Q12">_xlfn.ANCHORARRAY(O12)</f>
        <v>#VALUE!</v>
      </c>
      <c r="R12" s="167" t="e" cm="1" vm="1">
        <f t="array" ref="R12">_xlfn._xlws.FILTER(DATAARK[MATERIALE],DATAARK[14C-UDTAG.
(ANTAL FRA PRØVE)]&gt;0)</f>
        <v>#VALUE!</v>
      </c>
      <c r="S12" s="167" t="e" cm="1" vm="1">
        <f t="array" ref="S12">_xlfn._xlws.FILTER(DATAARK[ART / TAXON],DATAARK[14C-UDTAG.
(ANTAL FRA PRØVE)]&gt;0)</f>
        <v>#VALUE!</v>
      </c>
      <c r="T12" s="167" t="e" cm="1" vm="1">
        <f t="array" ref="T12">IF(_xlfn._xlws.FILTER(DATAARK[KOMMENTAR / 
COMMENTS],DATAARK[14C-UDTAG.
(ANTAL FRA PRØVE)]&gt;0)=0,"",_xlfn._xlws.FILTER(DATAARK[KOMMENTAR / 
COMMENTS],DATAARK[14C-UDTAG.
(ANTAL FRA PRØVE)]&gt;0))</f>
        <v>#VALUE!</v>
      </c>
      <c r="U12" s="167" t="e" cm="1" vm="1">
        <f t="array" ref="U12">IF(_xlfn._xlws.FILTER(DATAARK[VÆGT (mg)],DATAARK[14C-UDTAG.
(ANTAL FRA PRØVE)]&gt;0)=0,"",_xlfn._xlws.FILTER(DATAARK[VÆGT (mg)],DATAARK[14C-UDTAG.
(ANTAL FRA PRØVE)]&gt;0))</f>
        <v>#VALUE!</v>
      </c>
      <c r="V12" s="167" t="e" cm="1" vm="1">
        <f t="array" ref="V12">IF(_xlfn._xlws.FILTER(DATAARK[ALTERNATIV PRØVE],DATAARK[14C-UDTAG.
(ANTAL FRA PRØVE)]&gt;0)=0,"",_xlfn._xlws.FILTER(DATAARK[ALTERNATIV PRØVE],DATAARK[14C-UDTAG.
(ANTAL FRA PRØVE)]&gt;0))</f>
        <v>#VALUE!</v>
      </c>
      <c r="X12" s="5" t="s">
        <v>102</v>
      </c>
      <c r="Y12" s="2" t="s">
        <v>36</v>
      </c>
      <c r="Z12" s="2" t="s">
        <v>40</v>
      </c>
      <c r="AA12" s="6"/>
      <c r="AB12" s="2" t="s">
        <v>41</v>
      </c>
      <c r="AC12" s="2" t="s">
        <v>41</v>
      </c>
      <c r="AD12" s="6"/>
      <c r="AF12" s="10" t="s">
        <v>42</v>
      </c>
    </row>
    <row r="13" spans="2:32" x14ac:dyDescent="0.25">
      <c r="B13">
        <v>13</v>
      </c>
      <c r="C13" s="168" t="str">
        <v/>
      </c>
      <c r="D13" s="169" t="str">
        <v/>
      </c>
      <c r="E13" s="169" t="str">
        <v/>
      </c>
      <c r="F13" s="169" t="str">
        <v/>
      </c>
      <c r="G13" s="169" t="str">
        <v/>
      </c>
      <c r="H13" s="169" t="str">
        <v/>
      </c>
      <c r="I13" s="169" t="str">
        <v/>
      </c>
      <c r="J13" s="168" t="str">
        <v/>
      </c>
      <c r="X13" s="5" t="s">
        <v>39</v>
      </c>
      <c r="Y13" s="6"/>
      <c r="Z13" s="2" t="s">
        <v>44</v>
      </c>
      <c r="AA13" s="6"/>
      <c r="AB13" s="5" t="s">
        <v>45</v>
      </c>
      <c r="AC13" s="5" t="s">
        <v>45</v>
      </c>
      <c r="AD13" s="6"/>
      <c r="AF13" s="10" t="s">
        <v>46</v>
      </c>
    </row>
    <row r="14" spans="2:32" x14ac:dyDescent="0.25">
      <c r="B14">
        <v>14</v>
      </c>
      <c r="C14" s="168" t="str">
        <v/>
      </c>
      <c r="D14" s="169" t="str">
        <v/>
      </c>
      <c r="E14" s="169" t="str">
        <v/>
      </c>
      <c r="F14" s="169" t="str">
        <v/>
      </c>
      <c r="G14" s="169" t="str">
        <v/>
      </c>
      <c r="H14" s="169" t="str">
        <v/>
      </c>
      <c r="I14" s="169" t="str">
        <v/>
      </c>
      <c r="J14" s="168" t="str">
        <v/>
      </c>
      <c r="X14" s="5" t="s">
        <v>43</v>
      </c>
      <c r="Y14" s="6"/>
      <c r="Z14" s="2" t="s">
        <v>48</v>
      </c>
      <c r="AA14" s="6"/>
      <c r="AB14" s="2" t="s">
        <v>49</v>
      </c>
      <c r="AC14" s="2" t="s">
        <v>49</v>
      </c>
      <c r="AD14" s="6"/>
      <c r="AF14" s="10" t="s">
        <v>50</v>
      </c>
    </row>
    <row r="15" spans="2:32" x14ac:dyDescent="0.25">
      <c r="B15">
        <v>15</v>
      </c>
      <c r="C15" s="168" t="str">
        <v/>
      </c>
      <c r="D15" s="169" t="str">
        <v/>
      </c>
      <c r="E15" s="169" t="str">
        <v/>
      </c>
      <c r="F15" s="169" t="str">
        <v/>
      </c>
      <c r="G15" s="169" t="str">
        <v/>
      </c>
      <c r="H15" s="169" t="str">
        <v/>
      </c>
      <c r="I15" s="169" t="str">
        <v/>
      </c>
      <c r="J15" s="168" t="str">
        <v/>
      </c>
      <c r="X15" s="5" t="s">
        <v>47</v>
      </c>
      <c r="Y15" s="6"/>
      <c r="Z15" s="2" t="s">
        <v>52</v>
      </c>
      <c r="AA15" s="6"/>
      <c r="AB15" s="2" t="s">
        <v>53</v>
      </c>
      <c r="AC15" s="2" t="s">
        <v>53</v>
      </c>
      <c r="AD15" s="6"/>
      <c r="AF15" s="10" t="s">
        <v>54</v>
      </c>
    </row>
    <row r="16" spans="2:32" x14ac:dyDescent="0.25">
      <c r="B16">
        <v>16</v>
      </c>
      <c r="C16" s="168" t="str">
        <v/>
      </c>
      <c r="D16" s="169" t="str">
        <v/>
      </c>
      <c r="E16" s="169" t="str">
        <v/>
      </c>
      <c r="F16" s="169" t="str">
        <v/>
      </c>
      <c r="G16" s="169" t="str">
        <v/>
      </c>
      <c r="H16" s="169" t="str">
        <v/>
      </c>
      <c r="I16" s="169" t="str">
        <v/>
      </c>
      <c r="J16" s="168" t="str">
        <v/>
      </c>
      <c r="X16" s="5" t="s">
        <v>51</v>
      </c>
      <c r="Y16" s="6"/>
      <c r="Z16" s="2" t="s">
        <v>56</v>
      </c>
      <c r="AA16" s="6"/>
      <c r="AB16" s="2" t="s">
        <v>27</v>
      </c>
      <c r="AC16" s="2" t="s">
        <v>27</v>
      </c>
      <c r="AD16" s="6"/>
      <c r="AF16" s="10" t="s">
        <v>57</v>
      </c>
    </row>
    <row r="17" spans="24:32" x14ac:dyDescent="0.25">
      <c r="X17" s="5" t="s">
        <v>55</v>
      </c>
      <c r="Y17" s="6"/>
      <c r="Z17" s="2" t="s">
        <v>59</v>
      </c>
      <c r="AA17" s="6"/>
      <c r="AB17" s="2"/>
      <c r="AC17" s="2"/>
      <c r="AD17" s="6"/>
      <c r="AF17" s="10" t="s">
        <v>60</v>
      </c>
    </row>
    <row r="18" spans="24:32" x14ac:dyDescent="0.25">
      <c r="X18" s="5" t="s">
        <v>58</v>
      </c>
      <c r="Y18" s="6"/>
      <c r="Z18" s="2" t="s">
        <v>62</v>
      </c>
      <c r="AA18" s="6"/>
      <c r="AB18" s="2"/>
      <c r="AC18" s="2"/>
      <c r="AD18" s="6"/>
      <c r="AF18" s="10" t="s">
        <v>63</v>
      </c>
    </row>
    <row r="19" spans="24:32" x14ac:dyDescent="0.25">
      <c r="X19" s="5" t="s">
        <v>61</v>
      </c>
      <c r="Y19" s="6"/>
      <c r="Z19" s="2" t="s">
        <v>65</v>
      </c>
      <c r="AA19" s="6"/>
      <c r="AB19" s="2"/>
      <c r="AC19" s="2"/>
      <c r="AD19" s="6"/>
      <c r="AF19" s="10" t="s">
        <v>66</v>
      </c>
    </row>
    <row r="20" spans="24:32" x14ac:dyDescent="0.25">
      <c r="X20" s="5" t="s">
        <v>64</v>
      </c>
      <c r="Y20" s="6"/>
      <c r="Z20" s="2" t="s">
        <v>68</v>
      </c>
      <c r="AA20" s="6"/>
      <c r="AB20" s="2"/>
      <c r="AC20" s="2"/>
      <c r="AD20" s="6"/>
    </row>
    <row r="21" spans="24:32" x14ac:dyDescent="0.25">
      <c r="X21" s="5" t="s">
        <v>67</v>
      </c>
      <c r="Y21" s="6"/>
      <c r="Z21" s="2" t="s">
        <v>69</v>
      </c>
      <c r="AA21" s="6"/>
      <c r="AB21" s="2"/>
      <c r="AC21" s="2"/>
      <c r="AD21" s="6"/>
    </row>
    <row r="22" spans="24:32" x14ac:dyDescent="0.25">
      <c r="X22" s="5" t="s">
        <v>55</v>
      </c>
      <c r="Y22" s="6"/>
      <c r="Z22" s="2" t="s">
        <v>70</v>
      </c>
      <c r="AA22" s="6"/>
      <c r="AB22" s="2"/>
      <c r="AC22" s="2"/>
      <c r="AD22" s="6"/>
      <c r="AF22" s="4" t="s">
        <v>7</v>
      </c>
    </row>
    <row r="23" spans="24:32" x14ac:dyDescent="0.25">
      <c r="X23" s="5" t="s">
        <v>58</v>
      </c>
      <c r="Y23" s="6"/>
      <c r="Z23" s="2" t="s">
        <v>71</v>
      </c>
      <c r="AA23" s="6"/>
      <c r="AB23" s="2"/>
      <c r="AC23" s="2"/>
      <c r="AD23" s="6"/>
      <c r="AF23" s="10" t="s">
        <v>72</v>
      </c>
    </row>
    <row r="24" spans="24:32" x14ac:dyDescent="0.25">
      <c r="X24" s="5" t="s">
        <v>27</v>
      </c>
      <c r="Y24" s="6"/>
      <c r="Z24" s="2" t="s">
        <v>73</v>
      </c>
      <c r="AA24" s="6"/>
      <c r="AB24" s="2"/>
      <c r="AC24" s="2"/>
      <c r="AD24" s="6"/>
      <c r="AF24" s="10" t="s">
        <v>74</v>
      </c>
    </row>
    <row r="25" spans="24:32" x14ac:dyDescent="0.25">
      <c r="X25" s="5" t="s">
        <v>36</v>
      </c>
      <c r="Y25" s="6"/>
      <c r="Z25" s="2" t="s">
        <v>75</v>
      </c>
      <c r="AA25" s="6"/>
      <c r="AB25" s="2"/>
      <c r="AC25" s="2"/>
      <c r="AD25" s="6"/>
      <c r="AF25" s="10" t="s">
        <v>76</v>
      </c>
    </row>
    <row r="26" spans="24:32" x14ac:dyDescent="0.25">
      <c r="X26" s="5"/>
      <c r="Y26" s="7"/>
      <c r="Z26" s="2" t="s">
        <v>77</v>
      </c>
      <c r="AA26" s="7"/>
      <c r="AB26" s="2"/>
      <c r="AC26" s="2"/>
      <c r="AD26" s="7"/>
      <c r="AF26" s="10" t="s">
        <v>78</v>
      </c>
    </row>
    <row r="27" spans="24:32" x14ac:dyDescent="0.25">
      <c r="X27" s="5"/>
      <c r="Y27" s="6"/>
      <c r="Z27" s="2" t="s">
        <v>79</v>
      </c>
      <c r="AA27" s="6"/>
      <c r="AB27" s="2"/>
      <c r="AC27" s="2"/>
      <c r="AD27" s="6"/>
      <c r="AF27" s="10" t="s">
        <v>80</v>
      </c>
    </row>
    <row r="28" spans="24:32" x14ac:dyDescent="0.25">
      <c r="X28" s="5"/>
      <c r="Y28" s="6"/>
      <c r="Z28" s="2" t="s">
        <v>81</v>
      </c>
      <c r="AA28" s="6"/>
      <c r="AB28" s="2"/>
      <c r="AC28" s="2"/>
      <c r="AD28" s="6"/>
      <c r="AF28" s="10" t="s">
        <v>82</v>
      </c>
    </row>
    <row r="29" spans="24:32" x14ac:dyDescent="0.25">
      <c r="X29" s="5"/>
      <c r="Y29" s="6"/>
      <c r="Z29" s="2" t="s">
        <v>83</v>
      </c>
      <c r="AA29" s="6"/>
      <c r="AB29" s="2"/>
      <c r="AC29" s="2"/>
      <c r="AD29" s="6"/>
      <c r="AF29" s="10" t="s">
        <v>84</v>
      </c>
    </row>
    <row r="30" spans="24:32" x14ac:dyDescent="0.25">
      <c r="X30" s="5"/>
      <c r="Y30" s="6"/>
      <c r="Z30" s="2" t="s">
        <v>85</v>
      </c>
      <c r="AA30" s="6"/>
      <c r="AB30" s="2"/>
      <c r="AC30" s="2"/>
      <c r="AD30" s="6"/>
      <c r="AF30" s="10" t="s">
        <v>86</v>
      </c>
    </row>
    <row r="31" spans="24:32" x14ac:dyDescent="0.25">
      <c r="X31" s="5"/>
      <c r="Y31" s="6"/>
      <c r="Z31" s="2" t="s">
        <v>87</v>
      </c>
      <c r="AA31" s="6"/>
      <c r="AB31" s="2"/>
      <c r="AC31" s="2"/>
      <c r="AD31" s="6"/>
      <c r="AF31" s="10" t="s">
        <v>101</v>
      </c>
    </row>
    <row r="32" spans="24:32" x14ac:dyDescent="0.25">
      <c r="X32" s="5"/>
      <c r="Y32" s="6"/>
      <c r="Z32" s="2" t="s">
        <v>27</v>
      </c>
      <c r="AA32" s="6"/>
      <c r="AB32" s="2"/>
      <c r="AC32" s="2"/>
      <c r="AD32" s="6"/>
    </row>
    <row r="33" spans="24:30" x14ac:dyDescent="0.25">
      <c r="X33" s="5"/>
      <c r="Y33" s="6"/>
      <c r="Z33" s="2" t="s">
        <v>36</v>
      </c>
      <c r="AA33" s="6"/>
      <c r="AB33" s="2"/>
      <c r="AC33" s="2"/>
      <c r="AD33" s="6"/>
    </row>
    <row r="34" spans="24:30" ht="30" x14ac:dyDescent="0.25">
      <c r="X34" s="5"/>
      <c r="Y34" s="6"/>
      <c r="Z34" s="1"/>
      <c r="AA34" s="6"/>
      <c r="AB34" s="2"/>
      <c r="AC34" s="2"/>
      <c r="AD34" s="6"/>
    </row>
    <row r="35" spans="24:30" ht="22.5" x14ac:dyDescent="0.25">
      <c r="X35" s="5"/>
      <c r="Y35" s="6"/>
      <c r="Z35" s="1"/>
      <c r="AA35" s="6"/>
      <c r="AB35" s="2"/>
      <c r="AC35" s="2"/>
      <c r="AD35" s="6"/>
    </row>
    <row r="36" spans="24:30" x14ac:dyDescent="0.25">
      <c r="X36" s="5"/>
      <c r="Y36" s="6"/>
      <c r="Z36" s="1"/>
      <c r="AA36" s="6"/>
      <c r="AB36" s="2"/>
      <c r="AC36" s="2"/>
      <c r="AD36" s="6"/>
    </row>
    <row r="37" spans="24:30" x14ac:dyDescent="0.25">
      <c r="X37" s="5"/>
      <c r="Y37" s="6"/>
      <c r="Z37" s="1"/>
      <c r="AA37" s="6"/>
      <c r="AB37" s="2"/>
      <c r="AC37" s="2"/>
      <c r="AD37" s="6"/>
    </row>
    <row r="38" spans="24:30" x14ac:dyDescent="0.25">
      <c r="X38" s="5"/>
      <c r="Y38" s="6"/>
      <c r="Z38" s="1"/>
      <c r="AA38" s="6"/>
      <c r="AB38" s="2"/>
      <c r="AC38" s="2"/>
      <c r="AD38" s="6"/>
    </row>
    <row r="39" spans="24:30" x14ac:dyDescent="0.25">
      <c r="X39" s="5"/>
      <c r="Y39" s="6"/>
      <c r="Z39" s="1"/>
      <c r="AA39" s="6"/>
      <c r="AB39" s="2"/>
      <c r="AC39" s="2"/>
      <c r="AD39" s="6"/>
    </row>
    <row r="45" spans="24:30" x14ac:dyDescent="0.25">
      <c r="AA45" s="9"/>
    </row>
  </sheetData>
  <mergeCells count="7">
    <mergeCell ref="D10:F10"/>
    <mergeCell ref="G10:H10"/>
    <mergeCell ref="C4:J4"/>
    <mergeCell ref="X4:AF4"/>
    <mergeCell ref="G6:J6"/>
    <mergeCell ref="G7:J7"/>
    <mergeCell ref="Q4:V4"/>
  </mergeCells>
  <conditionalFormatting sqref="C12:J2000">
    <cfRule type="expression" dxfId="1" priority="1">
      <formula>ISODD($B12)</formula>
    </cfRule>
  </conditionalFormatting>
  <conditionalFormatting sqref="Q12:V2000">
    <cfRule type="expression" dxfId="0" priority="2">
      <formula>ISODD($P12)</formula>
    </cfRule>
  </conditionalFormatting>
  <pageMargins left="0.70866141732283472" right="0.70866141732283472" top="0.74803149606299213" bottom="0.74803149606299213" header="0.31496062992125984" footer="0.31496062992125984"/>
  <pageSetup paperSize="0" fitToHeight="0" orientation="landscape" r:id="rId1"/>
  <headerFooter>
    <oddHeader>&amp;L&amp;F&amp;C&amp;D&amp;RSIDE &amp;P AF &amp;N</oddHeader>
  </headerFooter>
  <colBreaks count="1" manualBreakCount="1">
    <brk id="11" max="1048575" man="1"/>
  </colBreaks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Navngivne områder</vt:lpstr>
      </vt:variant>
      <vt:variant>
        <vt:i4>6</vt:i4>
      </vt:variant>
    </vt:vector>
  </HeadingPairs>
  <TitlesOfParts>
    <vt:vector size="12" baseType="lpstr">
      <vt:lpstr>OPLYSNINGER TIL AFLEVERING</vt:lpstr>
      <vt:lpstr>PRØVENUMRE</vt:lpstr>
      <vt:lpstr>ANDRE PRØVER</vt:lpstr>
      <vt:lpstr>DATERINGSRESULTATER</vt:lpstr>
      <vt:lpstr>AFRAPPORTERING</vt:lpstr>
      <vt:lpstr>MOESGAARD</vt:lpstr>
      <vt:lpstr>KATEGORIERREF</vt:lpstr>
      <vt:lpstr>KULSTOFMATER</vt:lpstr>
      <vt:lpstr>MUDKATEGORIER</vt:lpstr>
      <vt:lpstr>AFRAPPORTERING!Udskriftsområde</vt:lpstr>
      <vt:lpstr>MOESGAARD!Udskriftsområde</vt:lpstr>
      <vt:lpstr>'OPLYSNINGER TIL AFLEVERING'!Udskriftsområde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Ogdal Jensen</dc:creator>
  <cp:lastModifiedBy>Jonas Ogdal Jensen</cp:lastModifiedBy>
  <cp:lastPrinted>2026-05-11T07:26:18Z</cp:lastPrinted>
  <dcterms:created xsi:type="dcterms:W3CDTF">2024-03-18T10:16:07Z</dcterms:created>
  <dcterms:modified xsi:type="dcterms:W3CDTF">2026-05-11T07:26:30Z</dcterms:modified>
</cp:coreProperties>
</file>